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T:\KONTAKTNA TOČKA\KT ZA NOTIFIKACIJE\TUJE notifikacije_WTO-TBT\2023\"/>
    </mc:Choice>
  </mc:AlternateContent>
  <xr:revisionPtr revIDLastSave="0" documentId="13_ncr:1_{6FDFFEA0-8AE1-4FBB-9BD1-691BF08EE036}" xr6:coauthVersionLast="47" xr6:coauthVersionMax="47" xr10:uidLastSave="{00000000-0000-0000-0000-000000000000}"/>
  <bookViews>
    <workbookView xWindow="-120" yWindow="-120" windowWidth="29040" windowHeight="15840" xr2:uid="{00000000-000D-0000-FFFF-FFFF00000000}"/>
  </bookViews>
  <sheets>
    <sheet name="Sheet1" sheetId="1" r:id="rId1"/>
    <sheet name="List1"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4" i="1" l="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<sst xmlns="http://schemas.openxmlformats.org/spreadsheetml/2006/main" count="999" uniqueCount="321">
  <si>
    <t xml:space="preserve">Datum notifikacije </t>
  </si>
  <si>
    <t xml:space="preserve">Področje </t>
  </si>
  <si>
    <t>Pripravila: Jožica Škof Nikolič</t>
  </si>
  <si>
    <t>Dne: 02.01.2022</t>
  </si>
  <si>
    <t xml:space="preserve">Država notifikacije </t>
  </si>
  <si>
    <t>Link do besedila</t>
  </si>
  <si>
    <t>Datum, do katerega je možno dati pripombe</t>
  </si>
  <si>
    <t>Oznaka in link do notifikacije</t>
  </si>
  <si>
    <t/>
  </si>
  <si>
    <t>SEZNAM WTO/TBT NOTIFIKACIJ, PREJETIH OD 1.12.2023 do 31.12.2023</t>
  </si>
  <si>
    <r>
      <rPr>
        <sz val="11"/>
        <color theme="1"/>
        <rFont val="Calibri"/>
        <family val="2"/>
        <scheme val="minor"/>
      </rPr>
      <t>https://members.wto.org/crnattachments/2023/TBT/USA/23_13920_00_e.pdf</t>
    </r>
  </si>
  <si>
    <t>Eswatini</t>
  </si>
  <si>
    <r>
      <rPr>
        <sz val="11"/>
        <color theme="1"/>
        <rFont val="Calibri"/>
        <family val="2"/>
        <scheme val="minor"/>
      </rPr>
      <t>https://members.wto.org/crnattachments/2023/TBT/SWZ/23_13902_00_e.pdf</t>
    </r>
  </si>
  <si>
    <r>
      <rPr>
        <sz val="11"/>
        <color theme="1"/>
        <rFont val="Calibri"/>
        <family val="2"/>
        <scheme val="minor"/>
      </rPr>
      <t>https://members.wto.org/crnattachments/2023/TBT/SWZ/23_13904_00_e.pdf</t>
    </r>
  </si>
  <si>
    <r>
      <rPr>
        <sz val="11"/>
        <color theme="1"/>
        <rFont val="Calibri"/>
        <family val="2"/>
        <scheme val="minor"/>
      </rPr>
      <t>https://members.wto.org/crnattachments/2023/TBT/SWZ/23_13905_00_e.pdf</t>
    </r>
  </si>
  <si>
    <r>
      <rPr>
        <sz val="11"/>
        <color theme="1"/>
        <rFont val="Calibri"/>
        <family val="2"/>
        <scheme val="minor"/>
      </rPr>
      <t>https://members.wto.org/crnattachments/2023/TBT/SWZ/23_13906_00_e.pdf</t>
    </r>
  </si>
  <si>
    <r>
      <rPr>
        <sz val="11"/>
        <color theme="1"/>
        <rFont val="Calibri"/>
        <family val="2"/>
        <scheme val="minor"/>
      </rPr>
      <t>https://members.wto.org/crnattachments/2023/TBT/SWZ/23_13903_00_e.pdf</t>
    </r>
  </si>
  <si>
    <r>
      <rPr>
        <sz val="11"/>
        <color theme="1"/>
        <rFont val="Calibri"/>
        <family val="2"/>
        <scheme val="minor"/>
      </rPr>
      <t>https://members.wto.org/crnattachments/2023/TBT/PHL/23_13923_00_e.pdf
https://www.fda.gov.ph/draft-for-comments-updates-and-amendments-to-the-list-of-banned-and-restricted-pesticides-and-ingredients-in-household-urban-pesticides/</t>
    </r>
  </si>
  <si>
    <r>
      <rPr>
        <sz val="11"/>
        <color theme="1"/>
        <rFont val="Calibri"/>
        <family val="2"/>
        <scheme val="minor"/>
      </rPr>
      <t>https://members.wto.org/crnattachments/2023/TBT/EEC/23_13908_00_e.pdf
https://members.wto.org/crnattachments/2023/TBT/EEC/23_13908_01_e.pdf</t>
    </r>
  </si>
  <si>
    <r>
      <rPr>
        <sz val="11"/>
        <color theme="1"/>
        <rFont val="Calibri"/>
        <family val="2"/>
        <scheme val="minor"/>
      </rPr>
      <t>https://members.wto.org/crnattachments/2023/TBT/USA/23_13921_00_e.pdf</t>
    </r>
  </si>
  <si>
    <r>
      <rPr>
        <sz val="11"/>
        <color theme="1"/>
        <rFont val="Calibri"/>
        <family val="2"/>
        <scheme val="minor"/>
      </rPr>
      <t>Draft: http://antigo.anvisa.gov.br/documents/10181/3425114/CONSULTA+PUBLICA+N%C2%BA+1219.pdf/9e5c0443-e4b2-4063-b1df-74299a23b3c3
Comment form: https://pesquisa.anvisa.gov.br/index.php/175724?lang=pt-BR
*Will be available on December 5
 2023.</t>
    </r>
  </si>
  <si>
    <r>
      <rPr>
        <sz val="11"/>
        <color theme="1"/>
        <rFont val="Calibri"/>
        <family val="2"/>
        <scheme val="minor"/>
      </rPr>
      <t>https://members.wto.org/crnattachments/2023/TBT/SWZ/23_13907_00_e.pdf</t>
    </r>
  </si>
  <si>
    <r>
      <rPr>
        <sz val="11"/>
        <color theme="1"/>
        <rFont val="Calibri"/>
        <family val="2"/>
        <scheme val="minor"/>
      </rPr>
      <t>https://members.wto.org/crnattachments/2023/TBT/SWZ/23_13910_00_e.pdf</t>
    </r>
  </si>
  <si>
    <r>
      <rPr>
        <sz val="11"/>
        <color theme="1"/>
        <rFont val="Calibri"/>
        <family val="2"/>
        <scheme val="minor"/>
      </rPr>
      <t>https://members.wto.org/crnattachments/2023/TBT/SWZ/23_13909_00_e.pdf</t>
    </r>
  </si>
  <si>
    <r>
      <rPr>
        <sz val="11"/>
        <color theme="1"/>
        <rFont val="Calibri"/>
        <family val="2"/>
        <scheme val="minor"/>
      </rPr>
      <t>https://members.wto.org/crnattachments/2023/TBT/ISR/23_13913_00_x.pdf</t>
    </r>
  </si>
  <si>
    <r>
      <rPr>
        <sz val="11"/>
        <color theme="1"/>
        <rFont val="Calibri"/>
        <family val="2"/>
        <scheme val="minor"/>
      </rPr>
      <t>Draft: http://antigo.anvisa.gov.br/documents/10181/5141647/CONSULTA+PUBLICA+N%C2%BA1220.pdf/7c1f088e-ae30-472e-b5dd-9b24ad46f25c
Comment form: https://pesquisa.anvisa.gov.br/index.php/712554?lang=pt-BR
*Will be available on December 5
 2023.</t>
    </r>
  </si>
  <si>
    <t>ZDA</t>
  </si>
  <si>
    <t xml:space="preserve">Filipini </t>
  </si>
  <si>
    <t>Evropska unija</t>
  </si>
  <si>
    <t>Brazilija</t>
  </si>
  <si>
    <t>Izrael</t>
  </si>
  <si>
    <r>
      <rPr>
        <sz val="11"/>
        <color theme="1"/>
        <rFont val="Calibri"/>
        <family val="2"/>
        <scheme val="minor"/>
      </rPr>
      <t>https://members.wto.org/crnattachments/2023/TBT/UGA/23_13971_00_e.pdf</t>
    </r>
  </si>
  <si>
    <r>
      <rPr>
        <sz val="11"/>
        <color theme="1"/>
        <rFont val="Calibri"/>
        <family val="2"/>
        <scheme val="minor"/>
      </rPr>
      <t>https://members.wto.org/crnattachments/2023/TBT/RWA/23_13933_00_e.pdf</t>
    </r>
  </si>
  <si>
    <r>
      <rPr>
        <sz val="11"/>
        <color theme="1"/>
        <rFont val="Calibri"/>
        <family val="2"/>
        <scheme val="minor"/>
      </rPr>
      <t>https://members.wto.org/crnattachments/2023/TBT/IND/23_13941_00_e.pdf</t>
    </r>
  </si>
  <si>
    <r>
      <rPr>
        <sz val="11"/>
        <color theme="1"/>
        <rFont val="Calibri"/>
        <family val="2"/>
        <scheme val="minor"/>
      </rPr>
      <t>https://members.wto.org/crnattachments/2023/TBT/UGA/23_13976_00_e.pdf</t>
    </r>
  </si>
  <si>
    <r>
      <rPr>
        <sz val="11"/>
        <color theme="1"/>
        <rFont val="Calibri"/>
        <family val="2"/>
        <scheme val="minor"/>
      </rPr>
      <t>https://members.wto.org/crnattachments/2023/TBT/UGA/23_13981_00_e.pdf</t>
    </r>
  </si>
  <si>
    <t>Burundi</t>
  </si>
  <si>
    <r>
      <rPr>
        <sz val="11"/>
        <color theme="1"/>
        <rFont val="Calibri"/>
        <family val="2"/>
        <scheme val="minor"/>
      </rPr>
      <t>https://members.wto.org/crnattachments/2023/TBT/UGA/23_13986_00_e.pdf</t>
    </r>
  </si>
  <si>
    <r>
      <rPr>
        <sz val="11"/>
        <color theme="1"/>
        <rFont val="Calibri"/>
        <family val="2"/>
        <scheme val="minor"/>
      </rPr>
      <t>https://members.wto.org/crnattachments/2023/TBT/IND/23_13942_00_e.pdf</t>
    </r>
  </si>
  <si>
    <r>
      <rPr>
        <sz val="11"/>
        <color theme="1"/>
        <rFont val="Calibri"/>
        <family val="2"/>
        <scheme val="minor"/>
      </rPr>
      <t>https://members.wto.org/crnattachments/2023/TBT/USA/23_13946_00_e.pdf
https://members.wto.org/crnattachments/2023/TBT/USA/23_13946_01_e.pdf</t>
    </r>
  </si>
  <si>
    <r>
      <rPr>
        <sz val="11"/>
        <color theme="1"/>
        <rFont val="Calibri"/>
        <family val="2"/>
        <scheme val="minor"/>
      </rPr>
      <t>https://members.wto.org/crnattachments/2023/TBT/UGA/23_13956_00_e.pdf</t>
    </r>
  </si>
  <si>
    <r>
      <rPr>
        <sz val="11"/>
        <color theme="1"/>
        <rFont val="Calibri"/>
        <family val="2"/>
        <scheme val="minor"/>
      </rPr>
      <t>https://members.wto.org/crnattachments/2023/TBT/RWA/23_13934_00_e.pdf</t>
    </r>
  </si>
  <si>
    <r>
      <rPr>
        <sz val="11"/>
        <color theme="1"/>
        <rFont val="Calibri"/>
        <family val="2"/>
        <scheme val="minor"/>
      </rPr>
      <t>https://members.wto.org/crnattachments/2023/TBT/UGA/23_13966_00_e.pdf</t>
    </r>
  </si>
  <si>
    <t>Uganda</t>
  </si>
  <si>
    <r>
      <rPr>
        <sz val="11"/>
        <color theme="1"/>
        <rFont val="Calibri"/>
        <family val="2"/>
        <scheme val="minor"/>
      </rPr>
      <t>https://members.wto.org/crnattachments/2023/TBT/UGA/23_13961_00_e.pdf</t>
    </r>
  </si>
  <si>
    <r>
      <rPr>
        <sz val="11"/>
        <color theme="1"/>
        <rFont val="Calibri"/>
        <family val="2"/>
        <scheme val="minor"/>
      </rPr>
      <t>https://members.wto.org/crnattachments/2023/TBT/RWA/23_13931_00_e.pdf</t>
    </r>
  </si>
  <si>
    <r>
      <rPr>
        <sz val="11"/>
        <color theme="1"/>
        <rFont val="Calibri"/>
        <family val="2"/>
        <scheme val="minor"/>
      </rPr>
      <t>https://members.wto.org/crnattachments/2023/TBT/USA/23_13945_00_e.pdf</t>
    </r>
  </si>
  <si>
    <t>Guyana</t>
  </si>
  <si>
    <r>
      <rPr>
        <sz val="11"/>
        <color theme="1"/>
        <rFont val="Calibri"/>
        <family val="2"/>
        <scheme val="minor"/>
      </rPr>
      <t>https://gnbsgy.org/standardisation/standards-for-public-comments/</t>
    </r>
  </si>
  <si>
    <r>
      <rPr>
        <sz val="11"/>
        <color theme="1"/>
        <rFont val="Calibri"/>
        <family val="2"/>
        <scheme val="minor"/>
      </rPr>
      <t>https://members.wto.org/crnattachments/2023/TBT/RWA/23_13932_00_e.pdf</t>
    </r>
  </si>
  <si>
    <r>
      <rPr>
        <sz val="11"/>
        <color theme="1"/>
        <rFont val="Calibri"/>
        <family val="2"/>
        <scheme val="minor"/>
      </rPr>
      <t>https://members.wto.org/crnattachments/2023/TBT/UKR/23_14012_00_x.pdf
https://minagro.gov.ua/npa/pro-vnesennya-zmini-do-postanovi-kabinetu-ministriv-ukrayini-vid-16-bereznya-2022-r-297</t>
    </r>
  </si>
  <si>
    <r>
      <rPr>
        <sz val="11"/>
        <color theme="1"/>
        <rFont val="Calibri"/>
        <family val="2"/>
        <scheme val="minor"/>
      </rPr>
      <t>https://members.wto.org/crnattachments/2023/TBT/USA/23_14008_00_e.pdf</t>
    </r>
  </si>
  <si>
    <r>
      <rPr>
        <sz val="11"/>
        <color theme="1"/>
        <rFont val="Calibri"/>
        <family val="2"/>
        <scheme val="minor"/>
      </rPr>
      <t>https://members.wto.org/crnattachments/2023/TBT/SWZ/23_14072_00_e.pdf</t>
    </r>
  </si>
  <si>
    <r>
      <rPr>
        <sz val="11"/>
        <color theme="1"/>
        <rFont val="Calibri"/>
        <family val="2"/>
        <scheme val="minor"/>
      </rPr>
      <t>https://sistema-sil.inmetro.gov.br/rtac/RTAC003016.pdf</t>
    </r>
  </si>
  <si>
    <r>
      <rPr>
        <sz val="11"/>
        <color theme="1"/>
        <rFont val="Calibri"/>
        <family val="2"/>
        <scheme val="minor"/>
      </rPr>
      <t>https://members.wto.org/crnattachments/2023/TBT/SWZ/23_14083_00_e.pdf</t>
    </r>
  </si>
  <si>
    <t xml:space="preserve">Medicinska oprema </t>
  </si>
  <si>
    <t>Elektrotehnika na splošno</t>
  </si>
  <si>
    <t>Gnojila</t>
  </si>
  <si>
    <t>Elektrotehnika</t>
  </si>
  <si>
    <t xml:space="preserve">Pesticidi </t>
  </si>
  <si>
    <t>Izdelki kemične industrije</t>
  </si>
  <si>
    <t>Pirotehnika in ognjemeti</t>
  </si>
  <si>
    <t xml:space="preserve">Farmacevtski proizvodi </t>
  </si>
  <si>
    <t xml:space="preserve">Usnjene in druge torbe </t>
  </si>
  <si>
    <t>Hladilniki, zamrzovalniki in druga oprema za hlajenje ali zamrzovanje</t>
  </si>
  <si>
    <t xml:space="preserve">Goriva </t>
  </si>
  <si>
    <t xml:space="preserve">Proizvodi iz stekla in keramike </t>
  </si>
  <si>
    <t xml:space="preserve">Oblačila </t>
  </si>
  <si>
    <t>Vnetljivost materialov in izdelkov</t>
  </si>
  <si>
    <t xml:space="preserve">Naprave za prezračevanje </t>
  </si>
  <si>
    <t xml:space="preserve">Plošče iz linoleja </t>
  </si>
  <si>
    <t>Gospodinjski električni aparati na splošno</t>
  </si>
  <si>
    <t xml:space="preserve">Insekticidi </t>
  </si>
  <si>
    <t xml:space="preserve">Pnevmatike </t>
  </si>
  <si>
    <t>Insekticidi</t>
  </si>
  <si>
    <t>Živilska tehnologija</t>
  </si>
  <si>
    <t>Oprema in instrumenti na vozilu</t>
  </si>
  <si>
    <t>Ravno kaljeno steklo</t>
  </si>
  <si>
    <t>Kenija</t>
  </si>
  <si>
    <t>Ruanda</t>
  </si>
  <si>
    <t>Indija</t>
  </si>
  <si>
    <t>Tanzanija</t>
  </si>
  <si>
    <t xml:space="preserve">Ukrajina </t>
  </si>
  <si>
    <t>Brazilijaija</t>
  </si>
  <si>
    <r>
      <rPr>
        <sz val="11"/>
        <color theme="1"/>
        <rFont val="Calibri"/>
        <family val="2"/>
        <scheme val="minor"/>
      </rPr>
      <t>https://members.wto.org/crnattachments/2023/SPS/CHL/23_14098_00_s.pdf</t>
    </r>
  </si>
  <si>
    <r>
      <rPr>
        <sz val="11"/>
        <color theme="1"/>
        <rFont val="Calibri"/>
        <family val="2"/>
        <scheme val="minor"/>
      </rPr>
      <t>https://members.wto.org/crnattachments/2023/SPS/CHL/23_14090_02_s.pdf
https://members.wto.org/crnattachments/2023/SPS/CHL/23_14090_00_s.pdf
https://members.wto.org/crnattachments/2023/SPS/CHL/23_14090_01_s.pdf</t>
    </r>
  </si>
  <si>
    <r>
      <rPr>
        <sz val="11"/>
        <color theme="1"/>
        <rFont val="Calibri"/>
        <family val="2"/>
        <scheme val="minor"/>
      </rPr>
      <t>https://members.wto.org/crnattachments/2023/TBT/KOR/23_14120_00_x.pdf</t>
    </r>
  </si>
  <si>
    <r>
      <rPr>
        <sz val="11"/>
        <color theme="1"/>
        <rFont val="Calibri"/>
        <family val="2"/>
        <scheme val="minor"/>
      </rPr>
      <t>https://members.wto.org/crnattachments/2023/TBT/BRA/23_14099_00_x.pdf
Draft: https://antigo.anvisa.gov.br/documents/10181/5548362/CONSULTA+PUBLICA+N%C2%BA+1222+GGTAB.pdf/059f9d2c-47a5-452b-b5cd-0a359d9916cd
Comment form: https://pesquisa.anvisa.gov.br/index.php/955171?lang=pt-BR
The link with the comment form will be available only on 12 December 2023.</t>
    </r>
  </si>
  <si>
    <r>
      <rPr>
        <sz val="11"/>
        <color theme="1"/>
        <rFont val="Calibri"/>
        <family val="2"/>
        <scheme val="minor"/>
      </rPr>
      <t>https://members.wto.org/crnattachments/2023/TBT/SWZ/23_14101_00_e.pdf</t>
    </r>
  </si>
  <si>
    <r>
      <rPr>
        <sz val="11"/>
        <color theme="1"/>
        <rFont val="Calibri"/>
        <family val="2"/>
        <scheme val="minor"/>
      </rPr>
      <t>https://members.wto.org/crnattachments/2023/TBT/KOR/23_14121_00_x.pdf</t>
    </r>
  </si>
  <si>
    <r>
      <rPr>
        <sz val="11"/>
        <color theme="1"/>
        <rFont val="Calibri"/>
        <family val="2"/>
        <scheme val="minor"/>
      </rPr>
      <t>https://members.wto.org/crnattachments/2023/TBT/SWZ/23_14085_00_e.pdf</t>
    </r>
  </si>
  <si>
    <r>
      <rPr>
        <sz val="11"/>
        <color theme="1"/>
        <rFont val="Calibri"/>
        <family val="2"/>
        <scheme val="minor"/>
      </rPr>
      <t>https://members.wto.org/crnattachments/2023/SPS/GBR/23_14139_00_e.pdf</t>
    </r>
  </si>
  <si>
    <r>
      <rPr>
        <sz val="11"/>
        <color theme="1"/>
        <rFont val="Calibri"/>
        <family val="2"/>
        <scheme val="minor"/>
      </rPr>
      <t>https://members.wto.org/crnattachments/2023/SPS/GBR/23_14140_00_e.pdf</t>
    </r>
  </si>
  <si>
    <r>
      <rPr>
        <sz val="11"/>
        <color theme="1"/>
        <rFont val="Calibri"/>
        <family val="2"/>
        <scheme val="minor"/>
      </rPr>
      <t>https://members.wto.org/crnattachments/2023/TBT/CHL/23_14111_00_s.pdf
https://www.sag.gob.cl/quienes-somos/consulta-publica-reglamentos-y-resoluciones-de-la-ley-apicola-ley-21489-de-promocion-proteccion-y-fomento-de-la-actividad-apicola</t>
    </r>
  </si>
  <si>
    <r>
      <rPr>
        <sz val="11"/>
        <color theme="1"/>
        <rFont val="Calibri"/>
        <family val="2"/>
        <scheme val="minor"/>
      </rPr>
      <t>https://members.wto.org/crnattachments/2023/TBT/SWZ/23_14114_00_e.pdf</t>
    </r>
  </si>
  <si>
    <r>
      <rPr>
        <sz val="11"/>
        <color theme="1"/>
        <rFont val="Calibri"/>
        <family val="2"/>
        <scheme val="minor"/>
      </rPr>
      <t>https://members.wto.org/crnattachments/2023/TBT/TZA/23_14376_00_e.pdf</t>
    </r>
  </si>
  <si>
    <r>
      <rPr>
        <sz val="11"/>
        <color theme="1"/>
        <rFont val="Calibri"/>
        <family val="2"/>
        <scheme val="minor"/>
      </rPr>
      <t>https://members.wto.org/crnattachments/2023/TBT/TZA/23_14351_00_e.pdf</t>
    </r>
  </si>
  <si>
    <r>
      <rPr>
        <sz val="11"/>
        <color theme="1"/>
        <rFont val="Calibri"/>
        <family val="2"/>
        <scheme val="minor"/>
      </rPr>
      <t>https://members.wto.org/crnattachments/2023/TBT/TZA/23_14361_00_e.pdf</t>
    </r>
  </si>
  <si>
    <r>
      <rPr>
        <sz val="11"/>
        <color theme="1"/>
        <rFont val="Calibri"/>
        <family val="2"/>
        <scheme val="minor"/>
      </rPr>
      <t>https://members.wto.org/crnattachments/2023/TBT/TZA/23_14346_00_e.pdf</t>
    </r>
  </si>
  <si>
    <r>
      <rPr>
        <sz val="11"/>
        <color theme="1"/>
        <rFont val="Calibri"/>
        <family val="2"/>
        <scheme val="minor"/>
      </rPr>
      <t>https://members.wto.org/crnattachments/2023/TBT/TZA/23_14356_00_e.pdf</t>
    </r>
  </si>
  <si>
    <r>
      <rPr>
        <sz val="11"/>
        <color theme="1"/>
        <rFont val="Calibri"/>
        <family val="2"/>
        <scheme val="minor"/>
      </rPr>
      <t>https://members.wto.org/crnattachments/2023/TBT/SWZ/23_14113_00_e.pdf</t>
    </r>
  </si>
  <si>
    <r>
      <rPr>
        <sz val="11"/>
        <color theme="1"/>
        <rFont val="Calibri"/>
        <family val="2"/>
        <scheme val="minor"/>
      </rPr>
      <t>https://members.wto.org/crnattachments/2023/TBT/TZA/23_14391_00_e.pdf</t>
    </r>
  </si>
  <si>
    <r>
      <rPr>
        <sz val="11"/>
        <color theme="1"/>
        <rFont val="Calibri"/>
        <family val="2"/>
        <scheme val="minor"/>
      </rPr>
      <t>https://members.wto.org/crnattachments/2023/TBT/TZA/23_14371_00_e.pdf</t>
    </r>
  </si>
  <si>
    <r>
      <rPr>
        <sz val="11"/>
        <color theme="1"/>
        <rFont val="Calibri"/>
        <family val="2"/>
        <scheme val="minor"/>
      </rPr>
      <t>https://members.wto.org/crnattachments/2023/TBT/TZA/23_14366_00_e.pdf</t>
    </r>
  </si>
  <si>
    <r>
      <rPr>
        <sz val="11"/>
        <color theme="1"/>
        <rFont val="Calibri"/>
        <family val="2"/>
        <scheme val="minor"/>
      </rPr>
      <t>https://members.wto.org/crnattachments/2023/TBT/SWZ/23_14115_00_e.pdf</t>
    </r>
  </si>
  <si>
    <r>
      <rPr>
        <sz val="11"/>
        <color theme="1"/>
        <rFont val="Calibri"/>
        <family val="2"/>
        <scheme val="minor"/>
      </rPr>
      <t>https://members.wto.org/crnattachments/2023/TBT/IND/23_14138_00_e.pdf</t>
    </r>
  </si>
  <si>
    <r>
      <rPr>
        <sz val="11"/>
        <color theme="1"/>
        <rFont val="Calibri"/>
        <family val="2"/>
        <scheme val="minor"/>
      </rPr>
      <t>https://members.wto.org/crnattachments/2023/TBT/SWZ/23_14088_00_e.pdf</t>
    </r>
  </si>
  <si>
    <r>
      <rPr>
        <sz val="11"/>
        <color theme="1"/>
        <rFont val="Calibri"/>
        <family val="2"/>
        <scheme val="minor"/>
      </rPr>
      <t>https://members.wto.org/crnattachments/2023/TBT/USA/23_14252_00_e.pdf</t>
    </r>
  </si>
  <si>
    <r>
      <rPr>
        <sz val="11"/>
        <color theme="1"/>
        <rFont val="Calibri"/>
        <family val="2"/>
        <scheme val="minor"/>
      </rPr>
      <t>https://members.wto.org/crnattachments/2023/TBT/SWZ/23_14104_00_e.pdf</t>
    </r>
  </si>
  <si>
    <r>
      <rPr>
        <sz val="11"/>
        <color theme="1"/>
        <rFont val="Calibri"/>
        <family val="2"/>
        <scheme val="minor"/>
      </rPr>
      <t>https://members.wto.org/crnattachments/2023/TBT/TZA/23_14386_00_e.pdf</t>
    </r>
  </si>
  <si>
    <r>
      <rPr>
        <sz val="11"/>
        <color theme="1"/>
        <rFont val="Calibri"/>
        <family val="2"/>
        <scheme val="minor"/>
      </rPr>
      <t>https://members.wto.org/crnattachments/2023/TBT/TZA/23_14381_00_e.pdf</t>
    </r>
  </si>
  <si>
    <t>Japan</t>
  </si>
  <si>
    <r>
      <rPr>
        <sz val="11"/>
        <color theme="1"/>
        <rFont val="Calibri"/>
        <family val="2"/>
        <scheme val="minor"/>
      </rPr>
      <t>https://members.wto.org/crnattachments/2023/TBT/JPN/23_14285_00_e.pdf</t>
    </r>
  </si>
  <si>
    <r>
      <rPr>
        <sz val="11"/>
        <color theme="1"/>
        <rFont val="Calibri"/>
        <family val="2"/>
        <scheme val="minor"/>
      </rPr>
      <t>https://members.wto.org/crnattachments/2023/TBT/SWZ/23_14087_00_e.pdf</t>
    </r>
  </si>
  <si>
    <r>
      <rPr>
        <sz val="11"/>
        <color theme="1"/>
        <rFont val="Calibri"/>
        <family val="2"/>
        <scheme val="minor"/>
      </rPr>
      <t>https://members.wto.org/crnattachments/2023/TBT/SWZ/23_14112_00_e.pdf</t>
    </r>
  </si>
  <si>
    <r>
      <rPr>
        <sz val="11"/>
        <color theme="1"/>
        <rFont val="Calibri"/>
        <family val="2"/>
        <scheme val="minor"/>
      </rPr>
      <t>https://members.wto.org/crnattachments/2023/TBT/SWZ/23_14084_00_e.pdf</t>
    </r>
  </si>
  <si>
    <r>
      <rPr>
        <sz val="11"/>
        <color theme="1"/>
        <rFont val="Calibri"/>
        <family val="2"/>
        <scheme val="minor"/>
      </rPr>
      <t>https://members.wto.org/crnattachments/2023/TBT/SWZ/23_14102_00_e.pdf</t>
    </r>
  </si>
  <si>
    <r>
      <rPr>
        <sz val="11"/>
        <color theme="1"/>
        <rFont val="Calibri"/>
        <family val="2"/>
        <scheme val="minor"/>
      </rPr>
      <t>https://members.wto.org/crnattachments/2023/TBT/SWZ/23_14103_00_e.pdf</t>
    </r>
  </si>
  <si>
    <r>
      <rPr>
        <sz val="11"/>
        <color theme="1"/>
        <rFont val="Calibri"/>
        <family val="2"/>
        <scheme val="minor"/>
      </rPr>
      <t>https://members.wto.org/crnattachments/2023/SPS/TZA/23_14291_00_e.pdf</t>
    </r>
  </si>
  <si>
    <r>
      <rPr>
        <sz val="11"/>
        <color theme="1"/>
        <rFont val="Calibri"/>
        <family val="2"/>
        <scheme val="minor"/>
      </rPr>
      <t>https://members.wto.org/crnattachments/2023/SPS/TZA/23_14301_00_e.pdf</t>
    </r>
  </si>
  <si>
    <r>
      <rPr>
        <sz val="11"/>
        <color theme="1"/>
        <rFont val="Calibri"/>
        <family val="2"/>
        <scheme val="minor"/>
      </rPr>
      <t>https://members.wto.org/crnattachments/2023/SPS/TZA/23_14331_00_e.pdf</t>
    </r>
  </si>
  <si>
    <r>
      <rPr>
        <sz val="11"/>
        <color theme="1"/>
        <rFont val="Calibri"/>
        <family val="2"/>
        <scheme val="minor"/>
      </rPr>
      <t>https://members.wto.org/crnattachments/2023/SPS/CHL/23_14482_00_s.pdf</t>
    </r>
  </si>
  <si>
    <r>
      <rPr>
        <sz val="11"/>
        <color theme="1"/>
        <rFont val="Calibri"/>
        <family val="2"/>
        <scheme val="minor"/>
      </rPr>
      <t>https://members.wto.org/crnattachments/2023/SPS/TZA/23_14321_00_e.pdf</t>
    </r>
  </si>
  <si>
    <r>
      <rPr>
        <sz val="11"/>
        <color theme="1"/>
        <rFont val="Calibri"/>
        <family val="2"/>
        <scheme val="minor"/>
      </rPr>
      <t>https://members.wto.org/crnattachments/2023/SPS/TZA/23_14306_00_e.pdf</t>
    </r>
  </si>
  <si>
    <r>
      <rPr>
        <sz val="11"/>
        <color theme="1"/>
        <rFont val="Calibri"/>
        <family val="2"/>
        <scheme val="minor"/>
      </rPr>
      <t>https://members.wto.org/crnattachments/2023/SPS/TZA/23_14336_00_e.pdf</t>
    </r>
  </si>
  <si>
    <r>
      <rPr>
        <sz val="11"/>
        <color theme="1"/>
        <rFont val="Calibri"/>
        <family val="2"/>
        <scheme val="minor"/>
      </rPr>
      <t>https://members.wto.org/crnattachments/2023/SPS/TZA/23_14311_00_e.pdf</t>
    </r>
  </si>
  <si>
    <r>
      <rPr>
        <sz val="11"/>
        <color theme="1"/>
        <rFont val="Calibri"/>
        <family val="2"/>
        <scheme val="minor"/>
      </rPr>
      <t>https://members.wto.org/crnattachments/2023/SPS/TZA/23_14326_00_e.pdf</t>
    </r>
  </si>
  <si>
    <t>European Union</t>
  </si>
  <si>
    <r>
      <rPr>
        <sz val="11"/>
        <color theme="1"/>
        <rFont val="Calibri"/>
        <family val="2"/>
        <scheme val="minor"/>
      </rPr>
      <t>https://members.wto.org/crnattachments/2023/SPS/EEC/23_14473_00_e.pdf
https://members.wto.org/crnattachments/2023/SPS/EEC/23_14473_01_e.pdf</t>
    </r>
  </si>
  <si>
    <r>
      <rPr>
        <sz val="11"/>
        <color theme="1"/>
        <rFont val="Calibri"/>
        <family val="2"/>
        <scheme val="minor"/>
      </rPr>
      <t>https://members.wto.org/crnattachments/2023/SPS/TZA/23_14296_00_e.pdf</t>
    </r>
  </si>
  <si>
    <r>
      <rPr>
        <sz val="11"/>
        <color theme="1"/>
        <rFont val="Calibri"/>
        <family val="2"/>
        <scheme val="minor"/>
      </rPr>
      <t>https://members.wto.org/crnattachments/2023/SPS/TZA/23_14316_00_e.pdf</t>
    </r>
  </si>
  <si>
    <t>Costa Rica</t>
  </si>
  <si>
    <r>
      <rPr>
        <sz val="11"/>
        <color theme="1"/>
        <rFont val="Calibri"/>
        <family val="2"/>
        <scheme val="minor"/>
      </rPr>
      <t>https://members.wto.org/crnattachments/2023/SPS/CRI/23_14478_00_s.pdf</t>
    </r>
  </si>
  <si>
    <r>
      <rPr>
        <sz val="11"/>
        <color theme="1"/>
        <rFont val="Calibri"/>
        <family val="2"/>
        <scheme val="minor"/>
      </rPr>
      <t>https://members.wto.org/crnattachments/2023/SPS/EEC/23_14475_00_e.pdf
https://members.wto.org/crnattachments/2023/SPS/EEC/23_14475_01_e.pdf
https://members.wto.org/crnattachments/2023/SPS/EEC/23_14475_02_e.pdf
https://members.wto.org/crnattachments/2023/SPS/EEC/23_14475_03_e.pdf</t>
    </r>
  </si>
  <si>
    <r>
      <rPr>
        <sz val="11"/>
        <color theme="1"/>
        <rFont val="Calibri"/>
        <family val="2"/>
        <scheme val="minor"/>
      </rPr>
      <t>https://members.wto.org/crnattachments/2023/SPS/TZA/23_14286_00_e.pdf</t>
    </r>
  </si>
  <si>
    <r>
      <rPr>
        <sz val="11"/>
        <color theme="1"/>
        <rFont val="Calibri"/>
        <family val="2"/>
        <scheme val="minor"/>
      </rPr>
      <t>https://members.wto.org/crnattachments/2023/TBT/TZA/23_14488_00_e.pdf</t>
    </r>
  </si>
  <si>
    <r>
      <rPr>
        <sz val="11"/>
        <color theme="1"/>
        <rFont val="Calibri"/>
        <family val="2"/>
        <scheme val="minor"/>
      </rPr>
      <t>https://members.wto.org/crnattachments/2023/TBT/ECU/23_14486_00_s.pdf
www.controlsanitario.gob.ec</t>
    </r>
  </si>
  <si>
    <r>
      <rPr>
        <sz val="11"/>
        <color theme="1"/>
        <rFont val="Calibri"/>
        <family val="2"/>
        <scheme val="minor"/>
      </rPr>
      <t>https://members.wto.org/crnattachments/2023/TBT/EEC/23_14477_00_e.pdf
https://members.wto.org/crnattachments/2023/TBT/EEC/23_14477_01_e.pdf</t>
    </r>
  </si>
  <si>
    <r>
      <rPr>
        <sz val="11"/>
        <color theme="1"/>
        <rFont val="Calibri"/>
        <family val="2"/>
        <scheme val="minor"/>
      </rPr>
      <t>https://members.wto.org/crnattachments/2023/SPS/CHL/23_14481_00_s.pdf</t>
    </r>
  </si>
  <si>
    <r>
      <rPr>
        <sz val="11"/>
        <color theme="1"/>
        <rFont val="Calibri"/>
        <family val="2"/>
        <scheme val="minor"/>
      </rPr>
      <t>https://members.wto.org/crnattachments/2023/SPS/CRI/23_14480_00_s.pdf</t>
    </r>
  </si>
  <si>
    <r>
      <rPr>
        <sz val="11"/>
        <color theme="1"/>
        <rFont val="Calibri"/>
        <family val="2"/>
        <scheme val="minor"/>
      </rPr>
      <t>https://members.wto.org/crnattachments/2023/SPS/EEC/23_14474_00_e.pdf
https://members.wto.org/crnattachments/2023/SPS/EEC/23_14474_01_e.pdf</t>
    </r>
  </si>
  <si>
    <t>Čile</t>
  </si>
  <si>
    <t>Koreja</t>
  </si>
  <si>
    <t>Brazilijaijaija</t>
  </si>
  <si>
    <t>Združeno kraljestvo</t>
  </si>
  <si>
    <t>Ekvador</t>
  </si>
  <si>
    <t>Kostarika</t>
  </si>
  <si>
    <t>Procesi v živilski industriji</t>
  </si>
  <si>
    <t xml:space="preserve">Telekomunikacijska in terminalska oprema </t>
  </si>
  <si>
    <t>Maziva, industrijska olja in sorodni izdelki</t>
  </si>
  <si>
    <t>Nafta in sorodne tehnologije</t>
  </si>
  <si>
    <t>Kmetijstvo</t>
  </si>
  <si>
    <t>Krma za živali</t>
  </si>
  <si>
    <t xml:space="preserve">Mleko in mlečni proizvodi </t>
  </si>
  <si>
    <t>Simboli za obveščanje javnega značaja. Znaki. Plošče. Etikete</t>
  </si>
  <si>
    <t>Odpadki</t>
  </si>
  <si>
    <t>Železniška tirna vozila</t>
  </si>
  <si>
    <t xml:space="preserve">Naprave za čiščenje </t>
  </si>
  <si>
    <t>Cigare, cigarilosi in cigarete iz tobaka ali tobačnih nadomestkov</t>
  </si>
  <si>
    <t>Pripravki, ki se uporabljajo kot krma za živali</t>
  </si>
  <si>
    <t xml:space="preserve">Kozmetika </t>
  </si>
  <si>
    <t>Farmacevtski izdelki</t>
  </si>
  <si>
    <t>Pripravki za gojenje rastlin</t>
  </si>
  <si>
    <t>Papaje</t>
  </si>
  <si>
    <t xml:space="preserve">Pšenica </t>
  </si>
  <si>
    <t>Teleskopski predalni drsnik s krogličnimi ležaji</t>
  </si>
  <si>
    <t>Zamrznjeno goveje seme</t>
  </si>
  <si>
    <t>Žagan les in hlodovina bora</t>
  </si>
  <si>
    <r>
      <rPr>
        <sz val="11"/>
        <color theme="1"/>
        <rFont val="Calibri"/>
        <family val="2"/>
        <scheme val="minor"/>
      </rPr>
      <t>https://members.wto.org/crnattachments/2023/TBT/PHL/23_14508_01_e.pdf
https://members.wto.org/crnattachments/2023/TBT/PHL/23_14508_00_e.pdf</t>
    </r>
  </si>
  <si>
    <r>
      <rPr>
        <sz val="11"/>
        <color theme="1"/>
        <rFont val="Calibri"/>
        <family val="2"/>
        <scheme val="minor"/>
      </rPr>
      <t>https://members.wto.org/crnattachments/2023/SPS/USA/23_14518_00_e.pdf
https://www.govinfo.gov/content/pkg/FR-2023-10-13/pdf/2023-22613.pdf</t>
    </r>
  </si>
  <si>
    <r>
      <rPr>
        <sz val="11"/>
        <color theme="1"/>
        <rFont val="Calibri"/>
        <family val="2"/>
        <scheme val="minor"/>
      </rPr>
      <t>https://members.wto.org/crnattachments/2023/TBT/PHL/23_14509_00_e.pdf</t>
    </r>
  </si>
  <si>
    <r>
      <rPr>
        <sz val="11"/>
        <color theme="1"/>
        <rFont val="Calibri"/>
        <family val="2"/>
        <scheme val="minor"/>
      </rPr>
      <t>https://members.wto.org/crnattachments/2023/TBT/PHL/23_14510_00_e.pdf</t>
    </r>
  </si>
  <si>
    <r>
      <rPr>
        <sz val="11"/>
        <color theme="1"/>
        <rFont val="Calibri"/>
        <family val="2"/>
        <scheme val="minor"/>
      </rPr>
      <t>https://members.wto.org/crnattachments/2023/SPS/CHL/23_14496_00_s.pdf</t>
    </r>
  </si>
  <si>
    <r>
      <rPr>
        <sz val="11"/>
        <color theme="1"/>
        <rFont val="Calibri"/>
        <family val="2"/>
        <scheme val="minor"/>
      </rPr>
      <t>https://members.wto.org/crnattachments/2023/TBT/PHL/23_14514_00_e.pdf</t>
    </r>
  </si>
  <si>
    <r>
      <rPr>
        <sz val="11"/>
        <color theme="1"/>
        <rFont val="Calibri"/>
        <family val="2"/>
        <scheme val="minor"/>
      </rPr>
      <t>https://members.wto.org/crnattachments/2023/TBT/MEX/23_14536_00_s.pdf
https://www.ift.org.mx/industria/consultas-publicas/dt-ift-017-equipos-de-radiocomunicacion-que-operan-en-las-bandas-5150-5250-mhz-5250-5350-mhz-5470</t>
    </r>
  </si>
  <si>
    <r>
      <rPr>
        <sz val="11"/>
        <color theme="1"/>
        <rFont val="Calibri"/>
        <family val="2"/>
        <scheme val="minor"/>
      </rPr>
      <t>https://members.wto.org/crnattachments/2023/SPS/MEX/23_14538_00_s.pdf
https://www.gob.mx/senasica/documentos/consulta-publica-de-requisitos-fitosanitarios</t>
    </r>
  </si>
  <si>
    <r>
      <rPr>
        <sz val="11"/>
        <color theme="1"/>
        <rFont val="Calibri"/>
        <family val="2"/>
        <scheme val="minor"/>
      </rPr>
      <t>https://members.wto.org/crnattachments/2023/SPS/USA/23_14520_00_e.pdf
https://www.govinfo.gov/content/pkg/FR-2023-10-13/pdf/2023-22637.pdf</t>
    </r>
  </si>
  <si>
    <r>
      <rPr>
        <sz val="11"/>
        <color theme="1"/>
        <rFont val="Calibri"/>
        <family val="2"/>
        <scheme val="minor"/>
      </rPr>
      <t>https://members.wto.org/crnattachments/2023/TBT/TZA/23_14554_00_e.pdf</t>
    </r>
  </si>
  <si>
    <r>
      <rPr>
        <sz val="11"/>
        <color theme="1"/>
        <rFont val="Calibri"/>
        <family val="2"/>
        <scheme val="minor"/>
      </rPr>
      <t>https://members.wto.org/crnattachments/2023/TBT/PHL/23_14513_00_e.pdf</t>
    </r>
  </si>
  <si>
    <r>
      <rPr>
        <sz val="11"/>
        <color theme="1"/>
        <rFont val="Calibri"/>
        <family val="2"/>
        <scheme val="minor"/>
      </rPr>
      <t>https://members.wto.org/crnattachments/2023/TBT/KOR/23_14529_00_x.pdf</t>
    </r>
  </si>
  <si>
    <r>
      <rPr>
        <sz val="11"/>
        <color theme="1"/>
        <rFont val="Calibri"/>
        <family val="2"/>
        <scheme val="minor"/>
      </rPr>
      <t>https://members.wto.org/crnattachments/2023/TBT/KOR/23_14530_00_x.pdf
https://members.wto.org/crnattachments/2023/TBT/KOR/23_14530_01_x.pdf</t>
    </r>
  </si>
  <si>
    <r>
      <rPr>
        <sz val="11"/>
        <color theme="1"/>
        <rFont val="Calibri"/>
        <family val="2"/>
        <scheme val="minor"/>
      </rPr>
      <t>https://members.wto.org/crnattachments/2023/TBT/CHL/23_14516_00_s.pdf
https://www.minsal.cl/wp-content/uploads/2021/11/Decreto-actualiza-Normas-Jeringas-y-Agujas-Rev.-29112023-para-Consulta-Publica-V-29112023.pdf</t>
    </r>
  </si>
  <si>
    <r>
      <rPr>
        <sz val="11"/>
        <color theme="1"/>
        <rFont val="Calibri"/>
        <family val="2"/>
        <scheme val="minor"/>
      </rPr>
      <t>https://members.wto.org/crnattachments/2023/TBT/PHL/23_14512_00_e.pdf</t>
    </r>
  </si>
  <si>
    <r>
      <rPr>
        <sz val="11"/>
        <color theme="1"/>
        <rFont val="Calibri"/>
        <family val="2"/>
        <scheme val="minor"/>
      </rPr>
      <t>https://members.wto.org/crnattachments/2023/SPS/MEX/23_14539_00_s.pdf
https://www.gob.mx/senasica/documentos/consulta-publica-de-requisitos-fitosanitarios</t>
    </r>
  </si>
  <si>
    <r>
      <rPr>
        <sz val="11"/>
        <color theme="1"/>
        <rFont val="Calibri"/>
        <family val="2"/>
        <scheme val="minor"/>
      </rPr>
      <t>https://members.wto.org/crnattachments/2023/TBT/MEX/23_14532_00_s.pdf
https://www.ift.org.mx/industria/consultas-publicas/dt-ift-016-2023-dispositivos-de-radiocomunicacion-de-baja-potencia</t>
    </r>
  </si>
  <si>
    <r>
      <rPr>
        <sz val="11"/>
        <color theme="1"/>
        <rFont val="Calibri"/>
        <family val="2"/>
        <scheme val="minor"/>
      </rPr>
      <t>https://members.wto.org/crnattachments/2023/TBT/PHL/23_14511_00_e.pdf</t>
    </r>
  </si>
  <si>
    <r>
      <rPr>
        <sz val="11"/>
        <color theme="1"/>
        <rFont val="Calibri"/>
        <family val="2"/>
        <scheme val="minor"/>
      </rPr>
      <t>https://members.wto.org/crnattachments/2023/TBT/TZA/23_14570_00_e.pdf</t>
    </r>
  </si>
  <si>
    <r>
      <rPr>
        <sz val="11"/>
        <color theme="1"/>
        <rFont val="Calibri"/>
        <family val="2"/>
        <scheme val="minor"/>
      </rPr>
      <t>https://members.wto.org/crnattachments/2023/TBT/TZA/23_14576_00_e.pdf</t>
    </r>
  </si>
  <si>
    <r>
      <rPr>
        <sz val="11"/>
        <color theme="1"/>
        <rFont val="Calibri"/>
        <family val="2"/>
        <scheme val="minor"/>
      </rPr>
      <t>https://members.wto.org/crnattachments/2023/TBT/EEC/23_14581_00_e.pdf</t>
    </r>
  </si>
  <si>
    <r>
      <rPr>
        <sz val="11"/>
        <color theme="1"/>
        <rFont val="Calibri"/>
        <family val="2"/>
        <scheme val="minor"/>
      </rPr>
      <t>https://www.govinfo.gov/content/pkg/FR-2023-12-13/html/2023-27254.htm</t>
    </r>
  </si>
  <si>
    <t>Armenia</t>
  </si>
  <si>
    <r>
      <rPr>
        <sz val="11"/>
        <color theme="1"/>
        <rFont val="Calibri"/>
        <family val="2"/>
        <scheme val="minor"/>
      </rPr>
      <t>https://docs.eaeunion.org/ria/ru-ru/0106328/ria_11122023.</t>
    </r>
  </si>
  <si>
    <r>
      <rPr>
        <sz val="11"/>
        <color theme="1"/>
        <rFont val="Calibri"/>
        <family val="2"/>
        <scheme val="minor"/>
      </rPr>
      <t>https://members.wto.org/crnattachments/2023/SPS/NZL/23_14648_00_e.pdf</t>
    </r>
  </si>
  <si>
    <r>
      <rPr>
        <sz val="11"/>
        <color theme="1"/>
        <rFont val="Calibri"/>
        <family val="2"/>
        <scheme val="minor"/>
      </rPr>
      <t>https://members.wto.org/crnattachments/2023/SPS/KGZ/23_14670_00_x.pdf
https://docs.eaeunion.org/ria/ru-ru/0106328/ria_11122023</t>
    </r>
  </si>
  <si>
    <r>
      <rPr>
        <sz val="11"/>
        <color theme="1"/>
        <rFont val="Calibri"/>
        <family val="2"/>
        <scheme val="minor"/>
      </rPr>
      <t>https://members.wto.org/crnattachments/2023/TBT/TPKM/23_14650_00_x.pdf
https://members.wto.org/crnattachments/2023/TBT/TPKM/23_14650_00_e.pdf</t>
    </r>
  </si>
  <si>
    <r>
      <rPr>
        <sz val="11"/>
        <color theme="1"/>
        <rFont val="Calibri"/>
        <family val="2"/>
        <scheme val="minor"/>
      </rPr>
      <t>https://members.wto.org/crnattachments/2023/TBT/EEC/23_14689_00_e.pdf</t>
    </r>
  </si>
  <si>
    <t>Vanuatu</t>
  </si>
  <si>
    <r>
      <rPr>
        <sz val="11"/>
        <color theme="1"/>
        <rFont val="Calibri"/>
        <family val="2"/>
        <scheme val="minor"/>
      </rPr>
      <t>https://members.wto.org/crnattachments/2023/SPS/VUT/23_13095_00_e.pdf
https://biosecurity.gov.vu/images/Legislation/Acts/kava-act-2002.pdf</t>
    </r>
  </si>
  <si>
    <r>
      <rPr>
        <sz val="11"/>
        <color theme="1"/>
        <rFont val="Calibri"/>
        <family val="2"/>
        <scheme val="minor"/>
      </rPr>
      <t>https://members.wto.org/crnattachments/2023/TBT/EEC/23_14688_00_e.pdf
https://members.wto.org/crnattachments/2023/TBT/EEC/23_14688_01_e.pdf</t>
    </r>
  </si>
  <si>
    <t>Filipini</t>
  </si>
  <si>
    <t xml:space="preserve">https://members.wto.org/crnattachments/2023/TBT/KEN/23_14502_00_e.pdf
Kenija Bureau of Standards
WTO/TBT National Enquiry Point
P.O. Box: 54974-00200
 Nairobi
 Kenija
Telephone: + (254) 020 605490
 605506/6948258
Fax: + (254) 020 609660/609665
E-mail: info@kebs.org; Website: http://www.kebs.org
</t>
  </si>
  <si>
    <t xml:space="preserve">https://members.wto.org/crnattachments/2023/TBT/KEN/23_14594_00_e.pdf
Kenija Bureau of Standards
WTO/TBT National Enquiry Point
P.O. Box: 54974-00200
 Nairobi
 Kenija
Telephone: + (254) 020 605490
 605506/6948258
Fax: + (254) 020 609660/609665
E-mail: info@kebs.org; Website: http://www.kebs.org
</t>
  </si>
  <si>
    <t xml:space="preserve">https://members.wto.org/crnattachments/2023/TBT/KEN/23_14584_00_e.pdf
Kenija Bureau of Standards
WTO/TBT National Enquiry Point
P.O. Box: 54974-00200
 Nairobi
 Kenija
Telephone: + (254) 020 605490
 605506/6948258
Fax: + (254) 020 609660/609665
E-mail: info@kebs.org; Website: http://www.kebs.org
</t>
  </si>
  <si>
    <t xml:space="preserve">https://members.wto.org/crnattachments/2023/TBT/KEN/23_14589_00_e.pdf
Kenija Bureau of Standards
WTO/TBT National Enquiry Point
P.O. Box: 54974-00200
 Nairobi
 Kenija
Telephone: + (254) 020 605490
 605506/6948258
Fax: + (254) 020 609660/609665
E-mail: info@kebs.org; Website: http://www.kebs.org
</t>
  </si>
  <si>
    <t xml:space="preserve">https://members.wto.org/crnattachments/2023/TBT/KEN/23_14599_00_e.pdf
Kenija Bureau of Standards
WTO/TBT National Enquiry Point
P.O. Box: 54974-00200
 Nairobi
 Kenija
Telephone: + (254) 020 605490
 605506/6948258
Fax: + (254) 020 609660/609665
E-mail: info@kebs.org; Website: http://www.kebs.org
</t>
  </si>
  <si>
    <t xml:space="preserve">Mehika </t>
  </si>
  <si>
    <t>Kanada</t>
  </si>
  <si>
    <t xml:space="preserve">Koreja </t>
  </si>
  <si>
    <t>Ukrajina</t>
  </si>
  <si>
    <t>https://members.wto.org/crnattachments/2023/TBT/UKR/23_14644_00_x.pdf
https://members.wto.org/crnattachments/2023/TBT/UKR/23_14644_01_x.pdf
https://members.wto.org/crnattachments/2023/TBT/UKR/23_14644_02_x.pdf
https://members.wto.org/crnattachments/2023/TBT/UKR/23_14644_03_x.pdf
https://members.wto.org/crnattachments/2023/TBT/UKR/23_14644_04_x.pdf
https://members.wto.org/crnattachments/2023/TBT/UKR/23_14644_05_x.pdf
https://members.wto.org/crnattachments/2023/TBT/UKR/23_14644_06_x.pdf
https://members.wto.org/crnattachments/2023/TBT/UKR/23_14644_07_x.pdf
https://saee.gov.ua/uk/activity/normotvorcha-diyalnist  (draft Resolution of the Cabinet of Ministers of Ukrajina "On Approval of the Technical Regulations on Ecodesign Requirements for Electric Motors and Variable Speed Drives" as of 30 November 2023)</t>
  </si>
  <si>
    <t>https://members.wto.org/crnattachments/2023/TBT/UKR/23_14645_00_x.pdf
https://members.wto.org/crnattachments/2023/TBT/UKR/23_14645_01_x.pdf
https://members.wto.org/crnattachments/2023/TBT/UKR/23_14645_02_x.pdf
https://members.wto.org/crnattachments/2023/TBT/UKR/23_14645_03_x.pdf
https://members.wto.org/crnattachments/2023/TBT/UKR/23_14645_04_x.pdf
https://members.wto.org/crnattachments/2023/TBT/UKR/23_14645_05_x.pdf
https://members.wto.org/crnattachments/2023/TBT/UKR/23_14645_06_x.pdf
https://members.wto.org/crnattachments/2023/TBT/UKR/23_14645_07_x.pdf
https://members.wto.org/crnattachments/2023/TBT/UKR/23_14645_08_x.pdf
https://saee.gov.ua/uk/activity/normotvorcha-diyalnist (draft Resolution of the Cabinet of Ministers of Ukrajina "On Approval of the Technical Regulation on Ecodesign Requirements for Welding Equipment" as of 30 November 2023)</t>
  </si>
  <si>
    <t xml:space="preserve">Nova Zelandija </t>
  </si>
  <si>
    <t>Kirgiška republika</t>
  </si>
  <si>
    <t>Ločena carinska območja Tajvana, Penghuja, Kinmena in Matsuja</t>
  </si>
  <si>
    <t>Topila</t>
  </si>
  <si>
    <t>Tehnika prenosa energije in toplote</t>
  </si>
  <si>
    <t>Gospodinjska in komercialna oprema</t>
  </si>
  <si>
    <t xml:space="preserve">Radiokomunikacije </t>
  </si>
  <si>
    <t>Žita in drugi izdelki, namenjeni za porab</t>
  </si>
  <si>
    <t>Fitosanitarne zahteve za uvoz senenega zrnja</t>
  </si>
  <si>
    <t xml:space="preserve">Alkoholne pijače </t>
  </si>
  <si>
    <t>Prva pomoč</t>
  </si>
  <si>
    <t>Oprema za sprejem in oddajanje</t>
  </si>
  <si>
    <t>Svetila in sorodna oprema</t>
  </si>
  <si>
    <t>Oprema za transfuzijo, infuzijo in injiciranje</t>
  </si>
  <si>
    <t>Naprave za pranje perila</t>
  </si>
  <si>
    <t>Barve in laki</t>
  </si>
  <si>
    <t>Elektromotorji in pogoni s spremenljivo hitrostjo</t>
  </si>
  <si>
    <t>Smernice storitev za ponudnike storitev</t>
  </si>
  <si>
    <t>Les, hlodi in žagan les</t>
  </si>
  <si>
    <t xml:space="preserve">Sadje </t>
  </si>
  <si>
    <t xml:space="preserve">Varilna oprema </t>
  </si>
  <si>
    <t>Blago, ki je predmet veterinarskega nadzora</t>
  </si>
  <si>
    <t>Kozmetični izdelki. Toaletni pribor</t>
  </si>
  <si>
    <t xml:space="preserve">Pesticidi in druge agrokemikalije </t>
  </si>
  <si>
    <t xml:space="preserve">Proizvodi kemične industrije </t>
  </si>
  <si>
    <t xml:space="preserve">Blago, ki je predmet veterinarske kontrole </t>
  </si>
  <si>
    <t>Meso - predelava</t>
  </si>
  <si>
    <r>
      <rPr>
        <sz val="11"/>
        <color theme="1"/>
        <rFont val="Calibri"/>
        <family val="2"/>
        <scheme val="minor"/>
      </rPr>
      <t>https://members.wto.org/crnattachments/2023/TBT/CHE/23_14702_00_f.pdf
https://fedlex.data.admin.ch/eli/dl/proj/2023/72/cons_1</t>
    </r>
  </si>
  <si>
    <r>
      <rPr>
        <sz val="11"/>
        <color theme="1"/>
        <rFont val="Calibri"/>
        <family val="2"/>
        <scheme val="minor"/>
      </rPr>
      <t>https://consultations.tga.gov.au/tga/proposed-quality-standards-for-mdma-and-psilocybin</t>
    </r>
  </si>
  <si>
    <r>
      <rPr>
        <sz val="11"/>
        <color theme="1"/>
        <rFont val="Calibri"/>
        <family val="2"/>
        <scheme val="minor"/>
      </rPr>
      <t>https://members.wto.org/crnattachments/2023/SPS/EEC/23_14733_00_e.pdf
https://members.wto.org/crnattachments/2023/SPS/EEC/23_14733_01_e.pdf</t>
    </r>
  </si>
  <si>
    <r>
      <rPr>
        <sz val="11"/>
        <color theme="1"/>
        <rFont val="Calibri"/>
        <family val="2"/>
        <scheme val="minor"/>
      </rPr>
      <t>https://members.wto.org/crnattachments/2023/TBT/USA/23_14700_00_e.pdf</t>
    </r>
  </si>
  <si>
    <r>
      <rPr>
        <sz val="11"/>
        <color theme="1"/>
        <rFont val="Calibri"/>
        <family val="2"/>
        <scheme val="minor"/>
      </rPr>
      <t>https://members.wto.org/crnattachments/2023/SPS/CHL/23_14748_00_s.pdf</t>
    </r>
  </si>
  <si>
    <r>
      <rPr>
        <sz val="11"/>
        <color theme="1"/>
        <rFont val="Calibri"/>
        <family val="2"/>
        <scheme val="minor"/>
      </rPr>
      <t>https://members.wto.org/crnattachments/2023/TBT/CHL/23_14740_00_s.pdf
https://www.sag.gob.cl/sites/default/files/48d_ResExe_Courier.pdf</t>
    </r>
  </si>
  <si>
    <r>
      <rPr>
        <sz val="11"/>
        <color theme="1"/>
        <rFont val="Calibri"/>
        <family val="2"/>
        <scheme val="minor"/>
      </rPr>
      <t>https://members.wto.org/crnattachments/2023/SPS/CHL/23_14750_00_s.pdf</t>
    </r>
  </si>
  <si>
    <r>
      <rPr>
        <sz val="11"/>
        <color theme="1"/>
        <rFont val="Calibri"/>
        <family val="2"/>
        <scheme val="minor"/>
      </rPr>
      <t>https://members.wto.org/crnattachments/2023/SPS/MAR/23_14741_00_f.pdf</t>
    </r>
  </si>
  <si>
    <r>
      <rPr>
        <sz val="11"/>
        <color theme="1"/>
        <rFont val="Calibri"/>
        <family val="2"/>
        <scheme val="minor"/>
      </rPr>
      <t>https://members.wto.org/crnattachments/2023/SPS/BOL/23_14483_00_s.pdf
https://members.wto.org/crnattachments/2023/SPS/BOL/23_14483_01_s.pdf
https://members.wto.org/crnattachments/2023/SPS/BOL/23_14483_02_s.pdf
https://members.wto.org/crnattachments/2023/SPS/BOL/23_14483_03_s.pdf
https://www.senasag.gob.bo/phocadownload/RESOLUCIONES_ADMINISTRATIVAS/RESOLUCIONES_ADMINISTRATIVAS/INOCUIDAD_ALIMENTARIA/2023/RA_42_2023.pdf</t>
    </r>
  </si>
  <si>
    <r>
      <rPr>
        <sz val="11"/>
        <color theme="1"/>
        <rFont val="Calibri"/>
        <family val="2"/>
        <scheme val="minor"/>
      </rPr>
      <t>https://members.wto.org/crnattachments/2023/TBT/TPKM/23_14703_00_e.pdf
https://members.wto.org/crnattachments/2023/TBT/TPKM/23_14703_00_x.pdf</t>
    </r>
  </si>
  <si>
    <r>
      <rPr>
        <sz val="11"/>
        <color theme="1"/>
        <rFont val="Calibri"/>
        <family val="2"/>
        <scheme val="minor"/>
      </rPr>
      <t>https://members.wto.org/crnattachments/2023/TBT/THA/23_14704_00_e.pdf
https://members.wto.org/crnattachments/2023/TBT/THA/23_14704_00_x.pdf</t>
    </r>
  </si>
  <si>
    <r>
      <rPr>
        <sz val="11"/>
        <color theme="1"/>
        <rFont val="Calibri"/>
        <family val="2"/>
        <scheme val="minor"/>
      </rPr>
      <t>http://data.europa.eu/eli/reg_impl/2023/2744/oj</t>
    </r>
  </si>
  <si>
    <r>
      <rPr>
        <sz val="11"/>
        <color theme="1"/>
        <rFont val="Calibri"/>
        <family val="2"/>
        <scheme val="minor"/>
      </rPr>
      <t>https://members.wto.org/crnattachments/2023/TBT/JPN/23_14765_00_e.pdf</t>
    </r>
  </si>
  <si>
    <r>
      <rPr>
        <sz val="11"/>
        <color theme="1"/>
        <rFont val="Calibri"/>
        <family val="2"/>
        <scheme val="minor"/>
      </rPr>
      <t>https://members.wto.org/crnattachments/2023/TBT/ARE/23_14768_00_e.pdf</t>
    </r>
  </si>
  <si>
    <r>
      <rPr>
        <sz val="11"/>
        <color theme="1"/>
        <rFont val="Calibri"/>
        <family val="2"/>
        <scheme val="minor"/>
      </rPr>
      <t>https://members.wto.org/crnattachments/2023/TBT/UKR/23_14763_00_x.pdf
https://www.me.gov.ua/Documents/Detail?lang=uk-UA&amp;id=c5ffb506-346b-4afa-b6da-04a51fbb9dcc&amp;title=ProektZakonuUkrainiproVnesenniaZminDoDeiakikhZakonivUkrainiSchodoUdoskonalenniaDerzhavnogoRinkovogoNagliaduTaSistemiTekhnichnogoReguliuvanniaVidpovidnoDoVimogvropeiskogoSoiuzu</t>
    </r>
  </si>
  <si>
    <t>Oman</t>
  </si>
  <si>
    <r>
      <rPr>
        <sz val="11"/>
        <color theme="1"/>
        <rFont val="Calibri"/>
        <family val="2"/>
        <scheme val="minor"/>
      </rPr>
      <t>https://members.wto.org/crnattachments/2023/SPS/EEC/23_14754_00_e.pdf</t>
    </r>
  </si>
  <si>
    <r>
      <rPr>
        <sz val="11"/>
        <color theme="1"/>
        <rFont val="Calibri"/>
        <family val="2"/>
        <scheme val="minor"/>
      </rPr>
      <t>Official Journal no. 188
 dated on 13 January 2020:
https://qbz.gov.al/eli/fz/2020/188/8f62f92e-cf1f-48f3-8e6b-c6acfa09b5f0;q=Per%20miratimin%20e%20rregullores%20per%20percaktimin%20e%20kushteve%20shendetesore%20dhe%20karantinore%20te%20disa%20specieve%20zogjsh</t>
    </r>
  </si>
  <si>
    <t>Angola</t>
  </si>
  <si>
    <r>
      <rPr>
        <sz val="11"/>
        <color theme="1"/>
        <rFont val="Calibri"/>
        <family val="2"/>
        <scheme val="minor"/>
      </rPr>
      <t xml:space="preserve">https://members.wto.org/crnattachments/2023/TBT/AGO/23_14764_00_x.pdf
https://members.wto.org/crnattachments/2023/TBT/AGO/23_14764_01_x.pdf
https://www.ucm.minfin.gov.ao/cs/groups/public/documents/document/a%0Aw4z/ntkx/~edisp/minfin3591707
https://www.ucm.minfin.gov.ao/cs/groups/public/documents/document/a%0Aw4z/njax/~edisp/minfin3601299.pdf
</t>
    </r>
  </si>
  <si>
    <r>
      <rPr>
        <sz val="11"/>
        <color theme="1"/>
        <rFont val="Calibri"/>
        <family val="2"/>
        <scheme val="minor"/>
      </rPr>
      <t>Official Journal no. 194
 dated on 10 November 2020:
https://qbz.gov.al/eli/fz/2020/194/bb755c93-95cf-418d-a1ab-16db2fa8e9e1;q=Mbi%20levizjen%20e%20kafsheve%20te%20egra%20brenda%20dhe%20jashte%20territorit%20te%20Republikes%20se%20Shqiperise</t>
    </r>
  </si>
  <si>
    <r>
      <rPr>
        <sz val="11"/>
        <color theme="1"/>
        <rFont val="Calibri"/>
        <family val="2"/>
        <scheme val="minor"/>
      </rPr>
      <t>https://members.wto.org/crnattachments/2023/TBT/USA/23_14751_00_e.pdf</t>
    </r>
  </si>
  <si>
    <r>
      <rPr>
        <sz val="11"/>
        <color theme="1"/>
        <rFont val="Calibri"/>
        <family val="2"/>
        <scheme val="minor"/>
      </rPr>
      <t>https://members.wto.org/crnattachments/2023/SPS/CHE/23_14759_00_f.pdf</t>
    </r>
  </si>
  <si>
    <r>
      <rPr>
        <sz val="11"/>
        <color theme="1"/>
        <rFont val="Calibri"/>
        <family val="2"/>
        <scheme val="minor"/>
      </rPr>
      <t>Official Journal no. 96
 dated on 4 July 2019:
https://qbz.gov.al/eli/fz/2019/96/b9855bfa-631b-48d2-b389-8bb654e55c61;q=P%C3%ABr%20miratimin%20e%20rregullores
%20p%C3%ABr%20kushtet%20e%20sh%C3%ABndetit%20t%C3%AB%20kafsh%C3%ABve%20q%C3%AB%20ndikojn%C3%AB%20n%C3%AB%20tregetin%C3%AB%20dhe%20p%C3%ABrdori</t>
    </r>
  </si>
  <si>
    <r>
      <rPr>
        <sz val="11"/>
        <color theme="1"/>
        <rFont val="Calibri"/>
        <family val="2"/>
        <scheme val="minor"/>
      </rPr>
      <t>https://members.wto.org/crnattachments/2023/TBT/CHL/23_14783_00_s.pdf
https://www.minsal.cl/wp-content/uploads/2021/11/0-Propuesta-Modificacio%CC%81n-del-DS-No239-Consulta-Publica.pdf</t>
    </r>
  </si>
  <si>
    <r>
      <rPr>
        <sz val="11"/>
        <color theme="1"/>
        <rFont val="Calibri"/>
        <family val="2"/>
        <scheme val="minor"/>
      </rPr>
      <t>Official Journal no. 187
 dated on 8 January 2020:
https://qbz.gov.al/eli/fz/2020/187/934fdd38-095d-4003-ba88-29a354622319;q=Per%20miratimin%20e%20rregullors%20%22Mbi%20kushtet%20mjekesore%20veterinare%20dhe%20te%20mbareshtimit%20qe%20zbatohen%20ne%20levizjen%20dhe%20importin%20e%20njethundrakeve%22</t>
    </r>
  </si>
  <si>
    <r>
      <rPr>
        <sz val="11"/>
        <color theme="1"/>
        <rFont val="Calibri"/>
        <family val="2"/>
        <scheme val="minor"/>
      </rPr>
      <t>https://members.wto.org/crnattachments/2023/TBT/SLV/23_14795_00_s.pdf</t>
    </r>
  </si>
  <si>
    <r>
      <rPr>
        <sz val="11"/>
        <color theme="1"/>
        <rFont val="Calibri"/>
        <family val="2"/>
        <scheme val="minor"/>
      </rPr>
      <t>https://members.wto.org/crnattachments/2023/SPS/GBR/23_14818_00_e.pdf</t>
    </r>
  </si>
  <si>
    <r>
      <rPr>
        <sz val="11"/>
        <color theme="1"/>
        <rFont val="Calibri"/>
        <family val="2"/>
        <scheme val="minor"/>
      </rPr>
      <t>https://members.wto.org/crnattachments/2023/SPS/SLV/23_14794_00_s.pdf</t>
    </r>
  </si>
  <si>
    <r>
      <rPr>
        <sz val="11"/>
        <color theme="1"/>
        <rFont val="Calibri"/>
        <family val="2"/>
        <scheme val="minor"/>
      </rPr>
      <t>https://members.wto.org/crnattachments/2023/TBT/KOR/23_14813_00_x.pdf
https://members.wto.org/crnattachments/2023/TBT/KOR/23_14813_01_x.pdf</t>
    </r>
  </si>
  <si>
    <r>
      <rPr>
        <sz val="11"/>
        <color theme="1"/>
        <rFont val="Calibri"/>
        <family val="2"/>
        <scheme val="minor"/>
      </rPr>
      <t>https://members.wto.org/crnattachments/2023/TBT/USA/23_14796_00_e.pdf</t>
    </r>
  </si>
  <si>
    <r>
      <rPr>
        <sz val="11"/>
        <color theme="1"/>
        <rFont val="Calibri"/>
        <family val="2"/>
        <scheme val="minor"/>
      </rPr>
      <t>https://members.wto.org/crnattachments/2023/TBT/KOR/23_14804_00_x.pdf</t>
    </r>
  </si>
  <si>
    <r>
      <rPr>
        <sz val="11"/>
        <color theme="1"/>
        <rFont val="Calibri"/>
        <family val="2"/>
        <scheme val="minor"/>
      </rPr>
      <t>https://members.wto.org/crnattachments/2023/TBT/EEC/23_14793_00_e.pdf
https://members.wto.org/crnattachments/2023/TBT/EEC/23_14793_01_e.pdf</t>
    </r>
  </si>
  <si>
    <r>
      <rPr>
        <sz val="11"/>
        <color theme="1"/>
        <rFont val="Calibri"/>
        <family val="2"/>
        <scheme val="minor"/>
      </rPr>
      <t>https://members.wto.org/crnattachments/2023/TBT/PHL/23_14815_00_e.pdf</t>
    </r>
  </si>
  <si>
    <r>
      <rPr>
        <sz val="11"/>
        <color theme="1"/>
        <rFont val="Calibri"/>
        <family val="2"/>
        <scheme val="minor"/>
      </rPr>
      <t>https://members.wto.org/crnattachments/2023/SPS/EEC/23_14814_00_e.pdf</t>
    </r>
  </si>
  <si>
    <r>
      <rPr>
        <sz val="11"/>
        <color theme="1"/>
        <rFont val="Calibri"/>
        <family val="2"/>
        <scheme val="minor"/>
      </rPr>
      <t>https://www.legislation.gov.uk/uksi/2023/1196/pdfs/uksi_20231196_en.pdf
https://www.legislation.gov.uk/ssi/2023/339/pdfs/ssi_20230339_en.pdf
https://www.legislation.gov.uk/wsi/2023/1276/pdfs/wsi_20231276_mi.pdf</t>
    </r>
  </si>
  <si>
    <t xml:space="preserve">Jabolka </t>
  </si>
  <si>
    <t>https://members.wto.org/crnattachments/2023/SPS/VUT/23_13096_00_e.pdf
https://biosecurity.gov.vu/images/Legislation/Acts/Meat-Industry-Act-1991.pdf</t>
  </si>
  <si>
    <t xml:space="preserve">Švica </t>
  </si>
  <si>
    <t xml:space="preserve">Avstrija </t>
  </si>
  <si>
    <t xml:space="preserve">ZDA </t>
  </si>
  <si>
    <t>https://members.wto.org/crnattachments/2023/TBT/CHL/23_14739_00_s.pdf
https://www.sag.gob.cl/sites/default/files/7cd_ResExe_Correos_de_Čile.pdf</t>
  </si>
  <si>
    <t>Moroko</t>
  </si>
  <si>
    <t xml:space="preserve">Bolivija </t>
  </si>
  <si>
    <t xml:space="preserve">Tajska </t>
  </si>
  <si>
    <t xml:space="preserve">Jponska </t>
  </si>
  <si>
    <t xml:space="preserve">Kuvajt </t>
  </si>
  <si>
    <t>Združeni Arabski Emirati</t>
  </si>
  <si>
    <t xml:space="preserve">Bahrajn </t>
  </si>
  <si>
    <t>Albanija</t>
  </si>
  <si>
    <t>Savdska Arabija</t>
  </si>
  <si>
    <t>Singapur</t>
  </si>
  <si>
    <t xml:space="preserve">Jemen </t>
  </si>
  <si>
    <t>Katar</t>
  </si>
  <si>
    <t>Salvador</t>
  </si>
  <si>
    <t xml:space="preserve">Farmacevstski proizvodi </t>
  </si>
  <si>
    <t xml:space="preserve">Zdravila </t>
  </si>
  <si>
    <t>Poštne storitve</t>
  </si>
  <si>
    <t>Seme trde pšenice za setev</t>
  </si>
  <si>
    <t>Koruzno seme za setev</t>
  </si>
  <si>
    <t>Proizvodi živalskega izvora in ribogojstva</t>
  </si>
  <si>
    <t>Kava, pražena ali nepražena ali brez kofeina</t>
  </si>
  <si>
    <t>Nizkonapetostni trifazni visokoučinkoviti indukcijski motorji</t>
  </si>
  <si>
    <t>Živilski proizvodi</t>
  </si>
  <si>
    <t>Uredba glede vzorcev veterinarskih spričeval, vzorcev uradnih spričeval, vzorcev veterinarskih/uradnih spričeval in zasebnih potrdil, za vstop v Unijo</t>
  </si>
  <si>
    <t xml:space="preserve">Električna cestna vozila </t>
  </si>
  <si>
    <t xml:space="preserve">Igrače in drugi izdelki za otroke </t>
  </si>
  <si>
    <t>Neživilski izdelki</t>
  </si>
  <si>
    <t>Mepanipyrim (pesticidi in druge aktivne snovi)</t>
  </si>
  <si>
    <t xml:space="preserve">Žive živali </t>
  </si>
  <si>
    <t xml:space="preserve">Tobak in tobačni proizvodi </t>
  </si>
  <si>
    <t>Gensko pridobljena hrana in krma</t>
  </si>
  <si>
    <t xml:space="preserve">Insekticidi, fungicidi </t>
  </si>
  <si>
    <t xml:space="preserve">Gojenje rastlin </t>
  </si>
  <si>
    <t xml:space="preserve">Cestna vozila na splošno </t>
  </si>
  <si>
    <t>Vse rastline, rastlinski proizvodi</t>
  </si>
  <si>
    <t>Jedrska energija</t>
  </si>
  <si>
    <t>Jedilna olja in masti, oljnice</t>
  </si>
  <si>
    <t>Krmni dodatki</t>
  </si>
  <si>
    <t>Drobovina goveda, ovac, koz, prašičev, ptic in konj</t>
  </si>
  <si>
    <t xml:space="preserve">Pesticid - Dimetomorf </t>
  </si>
  <si>
    <t>Zelenjava, sadje, živalski proizvodi in druga živila</t>
  </si>
  <si>
    <t xml:space="preserve">Kava in kavni proizvodi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</si>
</sst>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1"/>
      <name val="Arial"/>
      <family val="2"/>
      <charset val="238"/>
    </font>
    <font>
      <sz val="12"/>
      <name val="Arial"/>
      <family val="2"/>
      <charset val="238"/>
    </font>
    <font>
      <sz val="11"/>
      <name val="Calibri"/>
      <family val="2"/>
      <charset val="238"/>
      <scheme val="minor"/>
    </font>
    <font>
      <b/>
      <sz val="11"/>
      <name val="Calibri"/>
      <family val="2"/>
      <charset val="238"/>
      <scheme val="minor"/>
    </font>
    <font>
      <sz val="11"/>
      <name val="Calibri"/>
      <family val="2"/>
      <charset val="238"/>
    </font>
    <font>
      <sz val="11"/>
      <name val="Calibri"/>
      <family val="2"/>
      <scheme val="minor"/>
    </font>
    <font>
      <b/>
      <sz val="1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26">
    <xf numFmtId="0" fontId="0" fillId="0" borderId="0" xfId="0"/>
    <xf numFmtId="0" fontId="1" fillId="0" borderId="0" xfId="0" applyFont="1"/>
    <xf numFmtId="0" fontId="2" fillId="0" borderId="0" xfId="0" applyFont="1" applyAlignment="1">
      <alignment horizontal="left" vertical="top" wrapText="1"/>
    </xf>
    <xf numFmtId="0" fontId="1" fillId="3" borderId="0" xfId="0" applyFont="1" applyFill="1"/>
    <xf numFmtId="0" fontId="3" fillId="0" borderId="0" xfId="0" applyFont="1" applyAlignment="1">
      <alignment horizontal="left" vertical="center" wrapText="1"/>
    </xf>
    <xf numFmtId="164" fontId="3" fillId="0" borderId="0" xfId="0" applyNumberFormat="1" applyFont="1" applyAlignment="1">
      <alignment horizontal="left" wrapText="1"/>
    </xf>
    <xf numFmtId="0" fontId="3" fillId="0" borderId="0" xfId="0" applyFont="1" applyAlignment="1">
      <alignment horizontal="left" wrapText="1"/>
    </xf>
    <xf numFmtId="0" fontId="3" fillId="0" borderId="0" xfId="0" applyFont="1" applyAlignment="1">
      <alignment horizontal="left" vertical="top" wrapText="1"/>
    </xf>
    <xf numFmtId="0" fontId="3" fillId="0" borderId="1" xfId="0" applyFont="1" applyBorder="1" applyAlignment="1">
      <alignment horizontal="left"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left" vertical="top" wrapText="1"/>
    </xf>
    <xf numFmtId="0" fontId="4" fillId="2" borderId="1" xfId="0" applyFont="1" applyFill="1" applyBorder="1" applyAlignment="1">
      <alignment horizontal="left" wrapText="1"/>
    </xf>
    <xf numFmtId="0" fontId="1" fillId="0" borderId="0" xfId="0" applyFont="1" applyAlignment="1">
      <alignment horizontal="left"/>
    </xf>
    <xf numFmtId="0" fontId="7" fillId="2" borderId="1" xfId="0" applyFont="1" applyFill="1" applyBorder="1" applyAlignment="1">
      <alignment horizontal="left" vertical="top" wrapText="1"/>
    </xf>
    <xf numFmtId="0" fontId="6"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xf>
    <xf numFmtId="164" fontId="0" fillId="0" borderId="1" xfId="0" applyNumberFormat="1"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xf>
    <xf numFmtId="0" fontId="0" fillId="0" borderId="1" xfId="0" applyBorder="1" applyAlignment="1">
      <alignment vertical="top"/>
    </xf>
    <xf numFmtId="0" fontId="0" fillId="0" borderId="1" xfId="0" applyBorder="1" applyAlignment="1">
      <alignment vertical="top" wrapText="1"/>
    </xf>
    <xf numFmtId="0" fontId="0" fillId="0" borderId="1" xfId="0" applyBorder="1"/>
    <xf numFmtId="0" fontId="6" fillId="3" borderId="1" xfId="0" applyFont="1" applyFill="1" applyBorder="1" applyAlignment="1">
      <alignment vertical="top"/>
    </xf>
    <xf numFmtId="164" fontId="6" fillId="3" borderId="1" xfId="0" applyNumberFormat="1" applyFont="1" applyFill="1" applyBorder="1" applyAlignment="1">
      <alignment horizontal="left" vertical="top"/>
    </xf>
    <xf numFmtId="0" fontId="6" fillId="3" borderId="1" xfId="0" applyFont="1" applyFill="1" applyBorder="1" applyAlignment="1">
      <alignment vertical="top" wrapText="1"/>
    </xf>
  </cellXfs>
  <cellStyles count="2">
    <cellStyle name="Navadno" xfId="0" builtinId="0"/>
    <cellStyle name="Navadno 2" xfId="1" xr:uid="{77E83028-89BE-478F-94F4-B37360AD56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F324"/>
  <sheetViews>
    <sheetView tabSelected="1" zoomScaleNormal="100" workbookViewId="0">
      <selection activeCell="E13" sqref="E13"/>
    </sheetView>
  </sheetViews>
  <sheetFormatPr defaultColWidth="9.140625" defaultRowHeight="15" x14ac:dyDescent="0.25"/>
  <cols>
    <col min="1" max="1" width="23.140625" style="7" bestFit="1" customWidth="1"/>
    <col min="2" max="2" width="11.7109375" style="4" customWidth="1"/>
    <col min="3" max="3" width="20.85546875" style="5" customWidth="1"/>
    <col min="4" max="4" width="32" style="14" customWidth="1"/>
    <col min="5" max="5" width="14.28515625" style="6" customWidth="1"/>
    <col min="6" max="6" width="77.140625" style="6" customWidth="1"/>
    <col min="7" max="16384" width="9.140625" style="1"/>
  </cols>
  <sheetData>
    <row r="1" spans="1:6" ht="14.25" customHeight="1" x14ac:dyDescent="0.25">
      <c r="A1" s="15" t="s">
        <v>9</v>
      </c>
      <c r="B1" s="15"/>
      <c r="C1" s="15"/>
      <c r="D1" s="15"/>
      <c r="E1" s="8"/>
      <c r="F1" s="8"/>
    </row>
    <row r="2" spans="1:6" ht="60" x14ac:dyDescent="0.25">
      <c r="A2" s="9" t="s">
        <v>4</v>
      </c>
      <c r="B2" s="9" t="s">
        <v>0</v>
      </c>
      <c r="C2" s="10" t="s">
        <v>7</v>
      </c>
      <c r="D2" s="13" t="s">
        <v>1</v>
      </c>
      <c r="E2" s="11" t="s">
        <v>6</v>
      </c>
      <c r="F2" s="11" t="s">
        <v>5</v>
      </c>
    </row>
    <row r="3" spans="1:6" s="12" customFormat="1" x14ac:dyDescent="0.2">
      <c r="A3" s="16" t="s">
        <v>26</v>
      </c>
      <c r="B3" s="17">
        <v>45261</v>
      </c>
      <c r="C3" s="18" t="str">
        <f>HYPERLINK("https://epingalert.org/en/Search?viewData= G/TBT/N/USA/2071"," G/TBT/N/USA/2071")</f>
        <v xml:space="preserve"> G/TBT/N/USA/2071</v>
      </c>
      <c r="D3" s="16" t="s">
        <v>55</v>
      </c>
      <c r="E3" s="17">
        <v>45350</v>
      </c>
      <c r="F3" s="18" t="s">
        <v>10</v>
      </c>
    </row>
    <row r="4" spans="1:6" s="12" customFormat="1" x14ac:dyDescent="0.2">
      <c r="A4" s="16" t="s">
        <v>11</v>
      </c>
      <c r="B4" s="17">
        <v>45261</v>
      </c>
      <c r="C4" s="18" t="str">
        <f>HYPERLINK("https://epingalert.org/en/Search?viewData= G/TBT/N/SWZ/13"," G/TBT/N/SWZ/13")</f>
        <v xml:space="preserve"> G/TBT/N/SWZ/13</v>
      </c>
      <c r="D4" s="16" t="s">
        <v>63</v>
      </c>
      <c r="E4" s="17">
        <v>45321</v>
      </c>
      <c r="F4" s="18" t="s">
        <v>12</v>
      </c>
    </row>
    <row r="5" spans="1:6" s="12" customFormat="1" ht="15.75" customHeight="1" x14ac:dyDescent="0.25">
      <c r="A5" s="16" t="s">
        <v>11</v>
      </c>
      <c r="B5" s="17">
        <v>45261</v>
      </c>
      <c r="C5" s="18" t="str">
        <f>HYPERLINK("https://epingalert.org/en/Search?viewData= G/TBT/N/SWZ/15"," G/TBT/N/SWZ/15")</f>
        <v xml:space="preserve"> G/TBT/N/SWZ/15</v>
      </c>
      <c r="D5" s="19" t="s">
        <v>56</v>
      </c>
      <c r="E5" s="17">
        <v>45321</v>
      </c>
      <c r="F5" s="18" t="s">
        <v>13</v>
      </c>
    </row>
    <row r="6" spans="1:6" s="12" customFormat="1" x14ac:dyDescent="0.25">
      <c r="A6" s="16" t="s">
        <v>11</v>
      </c>
      <c r="B6" s="17">
        <v>45261</v>
      </c>
      <c r="C6" s="18" t="str">
        <f>HYPERLINK("https://epingalert.org/en/Search?viewData= G/TBT/N/SWZ/16"," G/TBT/N/SWZ/16")</f>
        <v xml:space="preserve"> G/TBT/N/SWZ/16</v>
      </c>
      <c r="D6" s="19" t="s">
        <v>64</v>
      </c>
      <c r="E6" s="17">
        <v>45320</v>
      </c>
      <c r="F6" s="18" t="s">
        <v>14</v>
      </c>
    </row>
    <row r="7" spans="1:6" s="12" customFormat="1" x14ac:dyDescent="0.2">
      <c r="A7" s="16" t="s">
        <v>11</v>
      </c>
      <c r="B7" s="17">
        <v>45261</v>
      </c>
      <c r="C7" s="18" t="str">
        <f>HYPERLINK("https://epingalert.org/en/Search?viewData= G/TBT/N/SWZ/17"," G/TBT/N/SWZ/17")</f>
        <v xml:space="preserve"> G/TBT/N/SWZ/17</v>
      </c>
      <c r="D7" s="16" t="s">
        <v>57</v>
      </c>
      <c r="E7" s="17">
        <v>45321</v>
      </c>
      <c r="F7" s="18" t="s">
        <v>15</v>
      </c>
    </row>
    <row r="8" spans="1:6" s="12" customFormat="1" x14ac:dyDescent="0.25">
      <c r="A8" s="16" t="s">
        <v>11</v>
      </c>
      <c r="B8" s="17">
        <v>45261</v>
      </c>
      <c r="C8" s="18" t="str">
        <f>HYPERLINK("https://epingalert.org/en/Search?viewData= G/TBT/N/SWZ/14"," G/TBT/N/SWZ/14")</f>
        <v xml:space="preserve"> G/TBT/N/SWZ/14</v>
      </c>
      <c r="D8" s="19" t="s">
        <v>58</v>
      </c>
      <c r="E8" s="17">
        <v>45321</v>
      </c>
      <c r="F8" s="18" t="s">
        <v>16</v>
      </c>
    </row>
    <row r="9" spans="1:6" s="12" customFormat="1" ht="18" customHeight="1" x14ac:dyDescent="0.2">
      <c r="A9" s="16" t="s">
        <v>27</v>
      </c>
      <c r="B9" s="17">
        <v>45261</v>
      </c>
      <c r="C9" s="18" t="str">
        <f>HYPERLINK("https://epingalert.org/en/Search?viewData= G/TBT/N/PHL/311"," G/TBT/N/PHL/311")</f>
        <v xml:space="preserve"> G/TBT/N/PHL/311</v>
      </c>
      <c r="D9" s="16" t="s">
        <v>59</v>
      </c>
      <c r="E9" s="17">
        <v>45289</v>
      </c>
      <c r="F9" s="18" t="s">
        <v>17</v>
      </c>
    </row>
    <row r="10" spans="1:6" ht="30" customHeight="1" x14ac:dyDescent="0.25">
      <c r="A10" s="19" t="s">
        <v>28</v>
      </c>
      <c r="B10" s="17">
        <v>45261</v>
      </c>
      <c r="C10" s="18" t="str">
        <f>HYPERLINK("https://epingalert.org/en/Search?viewData= G/TBT/N/EU/1036"," G/TBT/N/EU/1036")</f>
        <v xml:space="preserve"> G/TBT/N/EU/1036</v>
      </c>
      <c r="D10" s="19" t="s">
        <v>60</v>
      </c>
      <c r="E10" s="17">
        <v>45321</v>
      </c>
      <c r="F10" s="18" t="s">
        <v>18</v>
      </c>
    </row>
    <row r="11" spans="1:6" x14ac:dyDescent="0.25">
      <c r="A11" s="16" t="s">
        <v>26</v>
      </c>
      <c r="B11" s="17">
        <v>45261</v>
      </c>
      <c r="C11" s="18" t="str">
        <f>HYPERLINK("https://epingalert.org/en/Search?viewData= G/TBT/N/USA/2072"," G/TBT/N/USA/2072")</f>
        <v xml:space="preserve"> G/TBT/N/USA/2072</v>
      </c>
      <c r="D11" s="19" t="s">
        <v>61</v>
      </c>
      <c r="E11" s="17">
        <v>45350</v>
      </c>
      <c r="F11" s="18" t="s">
        <v>19</v>
      </c>
    </row>
    <row r="12" spans="1:6" ht="105" x14ac:dyDescent="0.2">
      <c r="A12" s="16" t="s">
        <v>143</v>
      </c>
      <c r="B12" s="17">
        <v>45261</v>
      </c>
      <c r="C12" s="18" t="str">
        <f>HYPERLINK("https://epingalert.org/en/Search?viewData= G/TBT/N/BRA/1509"," G/TBT/N/BRA/1509")</f>
        <v xml:space="preserve"> G/TBT/N/BRA/1509</v>
      </c>
      <c r="D12" s="16" t="s">
        <v>62</v>
      </c>
      <c r="E12" s="17">
        <v>45324</v>
      </c>
      <c r="F12" s="18" t="s">
        <v>20</v>
      </c>
    </row>
    <row r="13" spans="1:6" x14ac:dyDescent="0.2">
      <c r="A13" s="16" t="s">
        <v>11</v>
      </c>
      <c r="B13" s="17">
        <v>45261</v>
      </c>
      <c r="C13" s="18" t="str">
        <f>HYPERLINK("https://epingalert.org/en/Search?viewData= G/TBT/N/SWZ/18"," G/TBT/N/SWZ/18")</f>
        <v xml:space="preserve"> G/TBT/N/SWZ/18</v>
      </c>
      <c r="D13" s="16" t="s">
        <v>65</v>
      </c>
      <c r="E13" s="17">
        <v>45321</v>
      </c>
      <c r="F13" s="18" t="s">
        <v>21</v>
      </c>
    </row>
    <row r="14" spans="1:6" x14ac:dyDescent="0.2">
      <c r="A14" s="16" t="s">
        <v>11</v>
      </c>
      <c r="B14" s="17">
        <v>45261</v>
      </c>
      <c r="C14" s="18" t="str">
        <f>HYPERLINK("https://epingalert.org/en/Search?viewData= G/TBT/N/SWZ/20"," G/TBT/N/SWZ/20")</f>
        <v xml:space="preserve"> G/TBT/N/SWZ/20</v>
      </c>
      <c r="D14" s="16" t="s">
        <v>65</v>
      </c>
      <c r="E14" s="17">
        <v>45321</v>
      </c>
      <c r="F14" s="18" t="s">
        <v>22</v>
      </c>
    </row>
    <row r="15" spans="1:6" x14ac:dyDescent="0.2">
      <c r="A15" s="16" t="s">
        <v>11</v>
      </c>
      <c r="B15" s="17">
        <v>45261</v>
      </c>
      <c r="C15" s="18" t="str">
        <f>HYPERLINK("https://epingalert.org/en/Search?viewData= G/TBT/N/SWZ/19"," G/TBT/N/SWZ/19")</f>
        <v xml:space="preserve"> G/TBT/N/SWZ/19</v>
      </c>
      <c r="D15" s="16" t="s">
        <v>65</v>
      </c>
      <c r="E15" s="17">
        <v>45321</v>
      </c>
      <c r="F15" s="18" t="s">
        <v>23</v>
      </c>
    </row>
    <row r="16" spans="1:6" x14ac:dyDescent="0.2">
      <c r="A16" s="16" t="s">
        <v>30</v>
      </c>
      <c r="B16" s="17">
        <v>45261</v>
      </c>
      <c r="C16" s="18" t="str">
        <f>HYPERLINK("https://epingalert.org/en/Search?viewData= G/TBT/N/ISR/1301"," G/TBT/N/ISR/1301")</f>
        <v xml:space="preserve"> G/TBT/N/ISR/1301</v>
      </c>
      <c r="D16" s="16" t="s">
        <v>66</v>
      </c>
      <c r="E16" s="17">
        <v>45321</v>
      </c>
      <c r="F16" s="18" t="s">
        <v>24</v>
      </c>
    </row>
    <row r="17" spans="1:6" ht="105" x14ac:dyDescent="0.2">
      <c r="A17" s="16" t="s">
        <v>143</v>
      </c>
      <c r="B17" s="17">
        <v>45261</v>
      </c>
      <c r="C17" s="18" t="str">
        <f>HYPERLINK("https://epingalert.org/en/Search?viewData= G/TBT/N/BRA/1508"," G/TBT/N/BRA/1508")</f>
        <v xml:space="preserve"> G/TBT/N/BRA/1508</v>
      </c>
      <c r="D17" s="16" t="s">
        <v>8</v>
      </c>
      <c r="E17" s="17">
        <v>45384</v>
      </c>
      <c r="F17" s="18" t="s">
        <v>25</v>
      </c>
    </row>
    <row r="18" spans="1:6" ht="75" x14ac:dyDescent="0.2">
      <c r="A18" s="16" t="s">
        <v>78</v>
      </c>
      <c r="B18" s="17">
        <v>45264</v>
      </c>
      <c r="C18" s="18" t="str">
        <f>HYPERLINK("https://epingalert.org/en/Search?viewData= G/TBT/N/BDI/415, G/TBT/N/KEN/1520, G/TBT/N/RWA/950, G/TBT/N/TZA/1050, G/TBT/N/UGA/1865"," G/TBT/N/BDI/415, G/TBT/N/KEN/1520, G/TBT/N/RWA/950, G/TBT/N/TZA/1050, G/TBT/N/UGA/1865")</f>
        <v xml:space="preserve"> G/TBT/N/BDI/415, G/TBT/N/KEN/1520, G/TBT/N/RWA/950, G/TBT/N/TZA/1050, G/TBT/N/UGA/1865</v>
      </c>
      <c r="D18" s="18" t="s">
        <v>67</v>
      </c>
      <c r="E18" s="17">
        <v>45324</v>
      </c>
      <c r="F18" s="18" t="s">
        <v>31</v>
      </c>
    </row>
    <row r="19" spans="1:6" x14ac:dyDescent="0.25">
      <c r="A19" s="16" t="s">
        <v>79</v>
      </c>
      <c r="B19" s="17">
        <v>45264</v>
      </c>
      <c r="C19" s="18" t="str">
        <f>HYPERLINK("https://epingalert.org/en/Search?viewData= G/TBT/N/RWA/945"," G/TBT/N/RWA/945")</f>
        <v xml:space="preserve"> G/TBT/N/RWA/945</v>
      </c>
      <c r="D19" s="19" t="s">
        <v>68</v>
      </c>
      <c r="E19" s="17">
        <v>45324</v>
      </c>
      <c r="F19" s="18" t="s">
        <v>32</v>
      </c>
    </row>
    <row r="20" spans="1:6" x14ac:dyDescent="0.2">
      <c r="A20" s="16" t="s">
        <v>80</v>
      </c>
      <c r="B20" s="17">
        <v>45264</v>
      </c>
      <c r="C20" s="18" t="str">
        <f>HYPERLINK("https://epingalert.org/en/Search?viewData= G/TBT/N/IND/323"," G/TBT/N/IND/323")</f>
        <v xml:space="preserve"> G/TBT/N/IND/323</v>
      </c>
      <c r="D20" s="18" t="s">
        <v>69</v>
      </c>
      <c r="E20" s="17">
        <v>45324</v>
      </c>
      <c r="F20" s="18" t="s">
        <v>33</v>
      </c>
    </row>
    <row r="21" spans="1:6" ht="75" x14ac:dyDescent="0.2">
      <c r="A21" s="16" t="s">
        <v>78</v>
      </c>
      <c r="B21" s="17">
        <v>45264</v>
      </c>
      <c r="C21" s="18" t="str">
        <f>HYPERLINK("https://epingalert.org/en/Search?viewData= G/TBT/N/BDI/416, G/TBT/N/KEN/1521, G/TBT/N/RWA/951, G/TBT/N/TZA/1051, G/TBT/N/UGA/1866"," G/TBT/N/BDI/416, G/TBT/N/KEN/1521, G/TBT/N/RWA/951, G/TBT/N/TZA/1051, G/TBT/N/UGA/1866")</f>
        <v xml:space="preserve"> G/TBT/N/BDI/416, G/TBT/N/KEN/1521, G/TBT/N/RWA/951, G/TBT/N/TZA/1051, G/TBT/N/UGA/1866</v>
      </c>
      <c r="D21" s="18" t="s">
        <v>67</v>
      </c>
      <c r="E21" s="17">
        <v>45324</v>
      </c>
      <c r="F21" s="18" t="s">
        <v>34</v>
      </c>
    </row>
    <row r="22" spans="1:6" s="3" customFormat="1" ht="75" x14ac:dyDescent="0.2">
      <c r="A22" s="16" t="s">
        <v>79</v>
      </c>
      <c r="B22" s="17">
        <v>45264</v>
      </c>
      <c r="C22" s="18" t="str">
        <f>HYPERLINK("https://epingalert.org/en/Search?viewData= G/TBT/N/BDI/416, G/TBT/N/KEN/1521, G/TBT/N/RWA/951, G/TBT/N/TZA/1051, G/TBT/N/UGA/1866"," G/TBT/N/BDI/416, G/TBT/N/KEN/1521, G/TBT/N/RWA/951, G/TBT/N/TZA/1051, G/TBT/N/UGA/1866")</f>
        <v xml:space="preserve"> G/TBT/N/BDI/416, G/TBT/N/KEN/1521, G/TBT/N/RWA/951, G/TBT/N/TZA/1051, G/TBT/N/UGA/1866</v>
      </c>
      <c r="D22" s="18" t="s">
        <v>67</v>
      </c>
      <c r="E22" s="17">
        <v>45324</v>
      </c>
      <c r="F22" s="18" t="s">
        <v>34</v>
      </c>
    </row>
    <row r="23" spans="1:6" ht="75" x14ac:dyDescent="0.2">
      <c r="A23" s="16" t="s">
        <v>81</v>
      </c>
      <c r="B23" s="17">
        <v>45264</v>
      </c>
      <c r="C23" s="18" t="str">
        <f>HYPERLINK("https://epingalert.org/en/Search?viewData= G/TBT/N/BDI/416, G/TBT/N/KEN/1521, G/TBT/N/RWA/951, G/TBT/N/TZA/1051, G/TBT/N/UGA/1866"," G/TBT/N/BDI/416, G/TBT/N/KEN/1521, G/TBT/N/RWA/951, G/TBT/N/TZA/1051, G/TBT/N/UGA/1866")</f>
        <v xml:space="preserve"> G/TBT/N/BDI/416, G/TBT/N/KEN/1521, G/TBT/N/RWA/951, G/TBT/N/TZA/1051, G/TBT/N/UGA/1866</v>
      </c>
      <c r="D23" s="18" t="s">
        <v>67</v>
      </c>
      <c r="E23" s="17">
        <v>45324</v>
      </c>
      <c r="F23" s="18" t="s">
        <v>34</v>
      </c>
    </row>
    <row r="24" spans="1:6" ht="75" x14ac:dyDescent="0.2">
      <c r="A24" s="16" t="s">
        <v>79</v>
      </c>
      <c r="B24" s="17">
        <v>45264</v>
      </c>
      <c r="C24" s="18" t="str">
        <f>HYPERLINK("https://epingalert.org/en/Search?viewData= G/TBT/N/BDI/415, G/TBT/N/KEN/1520, G/TBT/N/RWA/950, G/TBT/N/TZA/1050, G/TBT/N/UGA/1865"," G/TBT/N/BDI/415, G/TBT/N/KEN/1520, G/TBT/N/RWA/950, G/TBT/N/TZA/1050, G/TBT/N/UGA/1865")</f>
        <v xml:space="preserve"> G/TBT/N/BDI/415, G/TBT/N/KEN/1520, G/TBT/N/RWA/950, G/TBT/N/TZA/1050, G/TBT/N/UGA/1865</v>
      </c>
      <c r="D24" s="18" t="s">
        <v>67</v>
      </c>
      <c r="E24" s="17">
        <v>45324</v>
      </c>
      <c r="F24" s="18" t="s">
        <v>31</v>
      </c>
    </row>
    <row r="25" spans="1:6" ht="75" x14ac:dyDescent="0.2">
      <c r="A25" s="16" t="s">
        <v>78</v>
      </c>
      <c r="B25" s="17">
        <v>45264</v>
      </c>
      <c r="C25" s="18" t="str">
        <f>HYPERLINK("https://epingalert.org/en/Search?viewData= G/TBT/N/BDI/417, G/TBT/N/KEN/1522, G/TBT/N/RWA/952, G/TBT/N/TZA/1052, G/TBT/N/UGA/1867"," G/TBT/N/BDI/417, G/TBT/N/KEN/1522, G/TBT/N/RWA/952, G/TBT/N/TZA/1052, G/TBT/N/UGA/1867")</f>
        <v xml:space="preserve"> G/TBT/N/BDI/417, G/TBT/N/KEN/1522, G/TBT/N/RWA/952, G/TBT/N/TZA/1052, G/TBT/N/UGA/1867</v>
      </c>
      <c r="D25" s="18" t="s">
        <v>67</v>
      </c>
      <c r="E25" s="17">
        <v>45324</v>
      </c>
      <c r="F25" s="18" t="s">
        <v>35</v>
      </c>
    </row>
    <row r="26" spans="1:6" ht="75" x14ac:dyDescent="0.2">
      <c r="A26" s="16" t="s">
        <v>36</v>
      </c>
      <c r="B26" s="17">
        <v>45264</v>
      </c>
      <c r="C26" s="18" t="str">
        <f>HYPERLINK("https://epingalert.org/en/Search?viewData= G/TBT/N/BDI/418, G/TBT/N/KEN/1523, G/TBT/N/RWA/953, G/TBT/N/TZA/1053, G/TBT/N/UGA/1868"," G/TBT/N/BDI/418, G/TBT/N/KEN/1523, G/TBT/N/RWA/953, G/TBT/N/TZA/1053, G/TBT/N/UGA/1868")</f>
        <v xml:space="preserve"> G/TBT/N/BDI/418, G/TBT/N/KEN/1523, G/TBT/N/RWA/953, G/TBT/N/TZA/1053, G/TBT/N/UGA/1868</v>
      </c>
      <c r="D26" s="18" t="s">
        <v>67</v>
      </c>
      <c r="E26" s="17">
        <v>45324</v>
      </c>
      <c r="F26" s="18" t="s">
        <v>37</v>
      </c>
    </row>
    <row r="27" spans="1:6" ht="75" x14ac:dyDescent="0.2">
      <c r="A27" s="16" t="s">
        <v>36</v>
      </c>
      <c r="B27" s="17">
        <v>45264</v>
      </c>
      <c r="C27" s="18" t="str">
        <f>HYPERLINK("https://epingalert.org/en/Search?viewData= G/TBT/N/BDI/417, G/TBT/N/KEN/1522, G/TBT/N/RWA/952, G/TBT/N/TZA/1052, G/TBT/N/UGA/1867"," G/TBT/N/BDI/417, G/TBT/N/KEN/1522, G/TBT/N/RWA/952, G/TBT/N/TZA/1052, G/TBT/N/UGA/1867")</f>
        <v xml:space="preserve"> G/TBT/N/BDI/417, G/TBT/N/KEN/1522, G/TBT/N/RWA/952, G/TBT/N/TZA/1052, G/TBT/N/UGA/1867</v>
      </c>
      <c r="D27" s="18" t="s">
        <v>67</v>
      </c>
      <c r="E27" s="17">
        <v>45324</v>
      </c>
      <c r="F27" s="18" t="s">
        <v>35</v>
      </c>
    </row>
    <row r="28" spans="1:6" x14ac:dyDescent="0.2">
      <c r="A28" s="16" t="s">
        <v>80</v>
      </c>
      <c r="B28" s="17">
        <v>45264</v>
      </c>
      <c r="C28" s="18" t="str">
        <f>HYPERLINK("https://epingalert.org/en/Search?viewData= G/TBT/N/IND/324"," G/TBT/N/IND/324")</f>
        <v xml:space="preserve"> G/TBT/N/IND/324</v>
      </c>
      <c r="D28" s="18" t="s">
        <v>70</v>
      </c>
      <c r="E28" s="17">
        <v>45324</v>
      </c>
      <c r="F28" s="18" t="s">
        <v>38</v>
      </c>
    </row>
    <row r="29" spans="1:6" ht="30" x14ac:dyDescent="0.2">
      <c r="A29" s="16" t="s">
        <v>26</v>
      </c>
      <c r="B29" s="17">
        <v>45264</v>
      </c>
      <c r="C29" s="18" t="str">
        <f>HYPERLINK("https://epingalert.org/en/Search?viewData= G/TBT/N/USA/2074"," G/TBT/N/USA/2074")</f>
        <v xml:space="preserve"> G/TBT/N/USA/2074</v>
      </c>
      <c r="D29" s="18" t="s">
        <v>71</v>
      </c>
      <c r="E29" s="17">
        <v>45299</v>
      </c>
      <c r="F29" s="18" t="s">
        <v>39</v>
      </c>
    </row>
    <row r="30" spans="1:6" ht="46.5" customHeight="1" x14ac:dyDescent="0.2">
      <c r="A30" s="16" t="s">
        <v>79</v>
      </c>
      <c r="B30" s="17">
        <v>45264</v>
      </c>
      <c r="C30" s="18" t="str">
        <f>HYPERLINK("https://epingalert.org/en/Search?viewData= G/TBT/N/BDI/412, G/TBT/N/KEN/1517, G/TBT/N/RWA/947, G/TBT/N/TZA/1047, G/TBT/N/UGA/1862"," G/TBT/N/BDI/412, G/TBT/N/KEN/1517, G/TBT/N/RWA/947, G/TBT/N/TZA/1047, G/TBT/N/UGA/1862")</f>
        <v xml:space="preserve"> G/TBT/N/BDI/412, G/TBT/N/KEN/1517, G/TBT/N/RWA/947, G/TBT/N/TZA/1047, G/TBT/N/UGA/1862</v>
      </c>
      <c r="D30" s="18" t="s">
        <v>72</v>
      </c>
      <c r="E30" s="17">
        <v>45324</v>
      </c>
      <c r="F30" s="18" t="s">
        <v>40</v>
      </c>
    </row>
    <row r="31" spans="1:6" x14ac:dyDescent="0.2">
      <c r="A31" s="16" t="s">
        <v>79</v>
      </c>
      <c r="B31" s="17">
        <v>45264</v>
      </c>
      <c r="C31" s="18" t="str">
        <f>HYPERLINK("https://epingalert.org/en/Search?viewData= G/TBT/N/RWA/946"," G/TBT/N/RWA/946")</f>
        <v xml:space="preserve"> G/TBT/N/RWA/946</v>
      </c>
      <c r="D31" s="18" t="s">
        <v>68</v>
      </c>
      <c r="E31" s="17">
        <v>45324</v>
      </c>
      <c r="F31" s="18" t="s">
        <v>41</v>
      </c>
    </row>
    <row r="32" spans="1:6" ht="35.25" customHeight="1" x14ac:dyDescent="0.2">
      <c r="A32" s="16" t="s">
        <v>78</v>
      </c>
      <c r="B32" s="17">
        <v>45264</v>
      </c>
      <c r="C32" s="18" t="str">
        <f>HYPERLINK("https://epingalert.org/en/Search?viewData= G/TBT/N/BDI/414, G/TBT/N/KEN/1519, G/TBT/N/RWA/949, G/TBT/N/TZA/1049, G/TBT/N/UGA/1864"," G/TBT/N/BDI/414, G/TBT/N/KEN/1519, G/TBT/N/RWA/949, G/TBT/N/TZA/1049, G/TBT/N/UGA/1864")</f>
        <v xml:space="preserve"> G/TBT/N/BDI/414, G/TBT/N/KEN/1519, G/TBT/N/RWA/949, G/TBT/N/TZA/1049, G/TBT/N/UGA/1864</v>
      </c>
      <c r="D32" s="18" t="s">
        <v>67</v>
      </c>
      <c r="E32" s="17">
        <v>45324</v>
      </c>
      <c r="F32" s="18" t="s">
        <v>42</v>
      </c>
    </row>
    <row r="33" spans="1:6" ht="75" x14ac:dyDescent="0.2">
      <c r="A33" s="16" t="s">
        <v>79</v>
      </c>
      <c r="B33" s="17">
        <v>45264</v>
      </c>
      <c r="C33" s="18" t="str">
        <f>HYPERLINK("https://epingalert.org/en/Search?viewData= G/TBT/N/BDI/414, G/TBT/N/KEN/1519, G/TBT/N/RWA/949, G/TBT/N/TZA/1049, G/TBT/N/UGA/1864"," G/TBT/N/BDI/414, G/TBT/N/KEN/1519, G/TBT/N/RWA/949, G/TBT/N/TZA/1049, G/TBT/N/UGA/1864")</f>
        <v xml:space="preserve"> G/TBT/N/BDI/414, G/TBT/N/KEN/1519, G/TBT/N/RWA/949, G/TBT/N/TZA/1049, G/TBT/N/UGA/1864</v>
      </c>
      <c r="D33" s="18" t="s">
        <v>67</v>
      </c>
      <c r="E33" s="17">
        <v>45324</v>
      </c>
      <c r="F33" s="18" t="s">
        <v>42</v>
      </c>
    </row>
    <row r="34" spans="1:6" ht="48" customHeight="1" x14ac:dyDescent="0.2">
      <c r="A34" s="16" t="s">
        <v>43</v>
      </c>
      <c r="B34" s="17">
        <v>45264</v>
      </c>
      <c r="C34" s="18" t="str">
        <f>HYPERLINK("https://epingalert.org/en/Search?viewData= G/TBT/N/BDI/413, G/TBT/N/KEN/1518, G/TBT/N/RWA/948, G/TBT/N/TZA/1048, G/TBT/N/UGA/1863"," G/TBT/N/BDI/413, G/TBT/N/KEN/1518, G/TBT/N/RWA/948, G/TBT/N/TZA/1048, G/TBT/N/UGA/1863")</f>
        <v xml:space="preserve"> G/TBT/N/BDI/413, G/TBT/N/KEN/1518, G/TBT/N/RWA/948, G/TBT/N/TZA/1048, G/TBT/N/UGA/1863</v>
      </c>
      <c r="D34" s="18" t="s">
        <v>67</v>
      </c>
      <c r="E34" s="17">
        <v>45324</v>
      </c>
      <c r="F34" s="18" t="s">
        <v>44</v>
      </c>
    </row>
    <row r="35" spans="1:6" ht="75" x14ac:dyDescent="0.2">
      <c r="A35" s="16" t="s">
        <v>79</v>
      </c>
      <c r="B35" s="17">
        <v>45264</v>
      </c>
      <c r="C35" s="18" t="str">
        <f>HYPERLINK("https://epingalert.org/en/Search?viewData= G/TBT/N/BDI/413, G/TBT/N/KEN/1518, G/TBT/N/RWA/948, G/TBT/N/TZA/1048, G/TBT/N/UGA/1863"," G/TBT/N/BDI/413, G/TBT/N/KEN/1518, G/TBT/N/RWA/948, G/TBT/N/TZA/1048, G/TBT/N/UGA/1863")</f>
        <v xml:space="preserve"> G/TBT/N/BDI/413, G/TBT/N/KEN/1518, G/TBT/N/RWA/948, G/TBT/N/TZA/1048, G/TBT/N/UGA/1863</v>
      </c>
      <c r="D35" s="18" t="s">
        <v>67</v>
      </c>
      <c r="E35" s="17">
        <v>45324</v>
      </c>
      <c r="F35" s="18" t="s">
        <v>44</v>
      </c>
    </row>
    <row r="36" spans="1:6" s="3" customFormat="1" ht="75" x14ac:dyDescent="0.2">
      <c r="A36" s="16" t="s">
        <v>79</v>
      </c>
      <c r="B36" s="17">
        <v>45264</v>
      </c>
      <c r="C36" s="18" t="str">
        <f>HYPERLINK("https://epingalert.org/en/Search?viewData= G/TBT/N/BDI/418, G/TBT/N/KEN/1523, G/TBT/N/RWA/953, G/TBT/N/TZA/1053, G/TBT/N/UGA/1868"," G/TBT/N/BDI/418, G/TBT/N/KEN/1523, G/TBT/N/RWA/953, G/TBT/N/TZA/1053, G/TBT/N/UGA/1868")</f>
        <v xml:space="preserve"> G/TBT/N/BDI/418, G/TBT/N/KEN/1523, G/TBT/N/RWA/953, G/TBT/N/TZA/1053, G/TBT/N/UGA/1868</v>
      </c>
      <c r="D36" s="18" t="s">
        <v>67</v>
      </c>
      <c r="E36" s="17">
        <v>45324</v>
      </c>
      <c r="F36" s="18" t="s">
        <v>37</v>
      </c>
    </row>
    <row r="37" spans="1:6" ht="48.75" customHeight="1" x14ac:dyDescent="0.2">
      <c r="A37" s="16" t="s">
        <v>36</v>
      </c>
      <c r="B37" s="17">
        <v>45264</v>
      </c>
      <c r="C37" s="18" t="str">
        <f>HYPERLINK("https://epingalert.org/en/Search?viewData= G/TBT/N/BDI/412, G/TBT/N/KEN/1517, G/TBT/N/RWA/947, G/TBT/N/TZA/1047, G/TBT/N/UGA/1862"," G/TBT/N/BDI/412, G/TBT/N/KEN/1517, G/TBT/N/RWA/947, G/TBT/N/TZA/1047, G/TBT/N/UGA/1862")</f>
        <v xml:space="preserve"> G/TBT/N/BDI/412, G/TBT/N/KEN/1517, G/TBT/N/RWA/947, G/TBT/N/TZA/1047, G/TBT/N/UGA/1862</v>
      </c>
      <c r="D37" s="18" t="s">
        <v>74</v>
      </c>
      <c r="E37" s="17">
        <v>45324</v>
      </c>
      <c r="F37" s="18" t="s">
        <v>40</v>
      </c>
    </row>
    <row r="38" spans="1:6" x14ac:dyDescent="0.25">
      <c r="A38" s="16" t="s">
        <v>79</v>
      </c>
      <c r="B38" s="17">
        <v>45264</v>
      </c>
      <c r="C38" s="18" t="str">
        <f>HYPERLINK("https://epingalert.org/en/Search?viewData= G/TBT/N/RWA/943"," G/TBT/N/RWA/943")</f>
        <v xml:space="preserve"> G/TBT/N/RWA/943</v>
      </c>
      <c r="D38" s="19" t="s">
        <v>68</v>
      </c>
      <c r="E38" s="17">
        <v>45324</v>
      </c>
      <c r="F38" s="18" t="s">
        <v>45</v>
      </c>
    </row>
    <row r="39" spans="1:6" ht="120.75" customHeight="1" x14ac:dyDescent="0.2">
      <c r="A39" s="16" t="s">
        <v>43</v>
      </c>
      <c r="B39" s="17">
        <v>45264</v>
      </c>
      <c r="C39" s="18" t="str">
        <f>HYPERLINK("https://epingalert.org/en/Search?viewData= G/TBT/N/BDI/417, G/TBT/N/KEN/1522, G/TBT/N/RWA/952, G/TBT/N/TZA/1052, G/TBT/N/UGA/1867"," G/TBT/N/BDI/417, G/TBT/N/KEN/1522, G/TBT/N/RWA/952, G/TBT/N/TZA/1052, G/TBT/N/UGA/1867")</f>
        <v xml:space="preserve"> G/TBT/N/BDI/417, G/TBT/N/KEN/1522, G/TBT/N/RWA/952, G/TBT/N/TZA/1052, G/TBT/N/UGA/1867</v>
      </c>
      <c r="D39" s="18" t="s">
        <v>67</v>
      </c>
      <c r="E39" s="17">
        <v>45324</v>
      </c>
      <c r="F39" s="18" t="s">
        <v>35</v>
      </c>
    </row>
    <row r="40" spans="1:6" ht="17.25" customHeight="1" x14ac:dyDescent="0.2">
      <c r="A40" s="16" t="s">
        <v>81</v>
      </c>
      <c r="B40" s="17">
        <v>45264</v>
      </c>
      <c r="C40" s="18" t="str">
        <f>HYPERLINK("https://epingalert.org/en/Search?viewData= G/TBT/N/BDI/417, G/TBT/N/KEN/1522, G/TBT/N/RWA/952, G/TBT/N/TZA/1052, G/TBT/N/UGA/1867"," G/TBT/N/BDI/417, G/TBT/N/KEN/1522, G/TBT/N/RWA/952, G/TBT/N/TZA/1052, G/TBT/N/UGA/1867")</f>
        <v xml:space="preserve"> G/TBT/N/BDI/417, G/TBT/N/KEN/1522, G/TBT/N/RWA/952, G/TBT/N/TZA/1052, G/TBT/N/UGA/1867</v>
      </c>
      <c r="D40" s="18" t="s">
        <v>67</v>
      </c>
      <c r="E40" s="17">
        <v>45324</v>
      </c>
      <c r="F40" s="18" t="s">
        <v>35</v>
      </c>
    </row>
    <row r="41" spans="1:6" ht="75" x14ac:dyDescent="0.2">
      <c r="A41" s="16" t="s">
        <v>81</v>
      </c>
      <c r="B41" s="17">
        <v>45264</v>
      </c>
      <c r="C41" s="18" t="str">
        <f>HYPERLINK("https://epingalert.org/en/Search?viewData= G/TBT/N/BDI/414, G/TBT/N/KEN/1519, G/TBT/N/RWA/949, G/TBT/N/TZA/1049, G/TBT/N/UGA/1864"," G/TBT/N/BDI/414, G/TBT/N/KEN/1519, G/TBT/N/RWA/949, G/TBT/N/TZA/1049, G/TBT/N/UGA/1864")</f>
        <v xml:space="preserve"> G/TBT/N/BDI/414, G/TBT/N/KEN/1519, G/TBT/N/RWA/949, G/TBT/N/TZA/1049, G/TBT/N/UGA/1864</v>
      </c>
      <c r="D41" s="18" t="s">
        <v>67</v>
      </c>
      <c r="E41" s="17">
        <v>45324</v>
      </c>
      <c r="F41" s="18" t="s">
        <v>42</v>
      </c>
    </row>
    <row r="42" spans="1:6" ht="18" customHeight="1" x14ac:dyDescent="0.2">
      <c r="A42" s="16" t="s">
        <v>43</v>
      </c>
      <c r="B42" s="17">
        <v>45264</v>
      </c>
      <c r="C42" s="18" t="str">
        <f>HYPERLINK("https://epingalert.org/en/Search?viewData= G/TBT/N/BDI/418, G/TBT/N/KEN/1523, G/TBT/N/RWA/953, G/TBT/N/TZA/1053, G/TBT/N/UGA/1868"," G/TBT/N/BDI/418, G/TBT/N/KEN/1523, G/TBT/N/RWA/953, G/TBT/N/TZA/1053, G/TBT/N/UGA/1868")</f>
        <v xml:space="preserve"> G/TBT/N/BDI/418, G/TBT/N/KEN/1523, G/TBT/N/RWA/953, G/TBT/N/TZA/1053, G/TBT/N/UGA/1868</v>
      </c>
      <c r="D42" s="18" t="s">
        <v>67</v>
      </c>
      <c r="E42" s="17">
        <v>45324</v>
      </c>
      <c r="F42" s="18" t="s">
        <v>37</v>
      </c>
    </row>
    <row r="43" spans="1:6" ht="75" x14ac:dyDescent="0.2">
      <c r="A43" s="16" t="s">
        <v>79</v>
      </c>
      <c r="B43" s="17">
        <v>45264</v>
      </c>
      <c r="C43" s="18" t="str">
        <f>HYPERLINK("https://epingalert.org/en/Search?viewData= G/TBT/N/BDI/417, G/TBT/N/KEN/1522, G/TBT/N/RWA/952, G/TBT/N/TZA/1052, G/TBT/N/UGA/1867"," G/TBT/N/BDI/417, G/TBT/N/KEN/1522, G/TBT/N/RWA/952, G/TBT/N/TZA/1052, G/TBT/N/UGA/1867")</f>
        <v xml:space="preserve"> G/TBT/N/BDI/417, G/TBT/N/KEN/1522, G/TBT/N/RWA/952, G/TBT/N/TZA/1052, G/TBT/N/UGA/1867</v>
      </c>
      <c r="D43" s="18" t="s">
        <v>67</v>
      </c>
      <c r="E43" s="17">
        <v>45324</v>
      </c>
      <c r="F43" s="18" t="s">
        <v>35</v>
      </c>
    </row>
    <row r="44" spans="1:6" ht="75" x14ac:dyDescent="0.2">
      <c r="A44" s="16" t="s">
        <v>36</v>
      </c>
      <c r="B44" s="17">
        <v>45264</v>
      </c>
      <c r="C44" s="18" t="str">
        <f>HYPERLINK("https://epingalert.org/en/Search?viewData= G/TBT/N/BDI/415, G/TBT/N/KEN/1520, G/TBT/N/RWA/950, G/TBT/N/TZA/1050, G/TBT/N/UGA/1865"," G/TBT/N/BDI/415, G/TBT/N/KEN/1520, G/TBT/N/RWA/950, G/TBT/N/TZA/1050, G/TBT/N/UGA/1865")</f>
        <v xml:space="preserve"> G/TBT/N/BDI/415, G/TBT/N/KEN/1520, G/TBT/N/RWA/950, G/TBT/N/TZA/1050, G/TBT/N/UGA/1865</v>
      </c>
      <c r="D44" s="18" t="s">
        <v>67</v>
      </c>
      <c r="E44" s="17">
        <v>45324</v>
      </c>
      <c r="F44" s="18" t="s">
        <v>31</v>
      </c>
    </row>
    <row r="45" spans="1:6" ht="32.25" customHeight="1" x14ac:dyDescent="0.2">
      <c r="A45" s="16" t="s">
        <v>43</v>
      </c>
      <c r="B45" s="17">
        <v>45264</v>
      </c>
      <c r="C45" s="18" t="str">
        <f>HYPERLINK("https://epingalert.org/en/Search?viewData= G/TBT/N/BDI/416, G/TBT/N/KEN/1521, G/TBT/N/RWA/951, G/TBT/N/TZA/1051, G/TBT/N/UGA/1866"," G/TBT/N/BDI/416, G/TBT/N/KEN/1521, G/TBT/N/RWA/951, G/TBT/N/TZA/1051, G/TBT/N/UGA/1866")</f>
        <v xml:space="preserve"> G/TBT/N/BDI/416, G/TBT/N/KEN/1521, G/TBT/N/RWA/951, G/TBT/N/TZA/1051, G/TBT/N/UGA/1866</v>
      </c>
      <c r="D45" s="18" t="s">
        <v>67</v>
      </c>
      <c r="E45" s="17">
        <v>45324</v>
      </c>
      <c r="F45" s="18" t="s">
        <v>34</v>
      </c>
    </row>
    <row r="46" spans="1:6" ht="45" customHeight="1" x14ac:dyDescent="0.2">
      <c r="A46" s="16" t="s">
        <v>78</v>
      </c>
      <c r="B46" s="17">
        <v>45264</v>
      </c>
      <c r="C46" s="18" t="str">
        <f>HYPERLINK("https://epingalert.org/en/Search?viewData= G/TBT/N/BDI/418, G/TBT/N/KEN/1523, G/TBT/N/RWA/953, G/TBT/N/TZA/1053, G/TBT/N/UGA/1868"," G/TBT/N/BDI/418, G/TBT/N/KEN/1523, G/TBT/N/RWA/953, G/TBT/N/TZA/1053, G/TBT/N/UGA/1868")</f>
        <v xml:space="preserve"> G/TBT/N/BDI/418, G/TBT/N/KEN/1523, G/TBT/N/RWA/953, G/TBT/N/TZA/1053, G/TBT/N/UGA/1868</v>
      </c>
      <c r="D46" s="18" t="s">
        <v>67</v>
      </c>
      <c r="E46" s="17">
        <v>45324</v>
      </c>
      <c r="F46" s="18" t="s">
        <v>37</v>
      </c>
    </row>
    <row r="47" spans="1:6" x14ac:dyDescent="0.2">
      <c r="A47" s="16" t="s">
        <v>26</v>
      </c>
      <c r="B47" s="17">
        <v>45264</v>
      </c>
      <c r="C47" s="18" t="str">
        <f>HYPERLINK("https://epingalert.org/en/Search?viewData= G/TBT/N/USA/2073"," G/TBT/N/USA/2073")</f>
        <v xml:space="preserve"> G/TBT/N/USA/2073</v>
      </c>
      <c r="D47" s="18" t="s">
        <v>73</v>
      </c>
      <c r="E47" s="17">
        <v>45293</v>
      </c>
      <c r="F47" s="18" t="s">
        <v>46</v>
      </c>
    </row>
    <row r="48" spans="1:6" ht="75" x14ac:dyDescent="0.2">
      <c r="A48" s="16" t="s">
        <v>81</v>
      </c>
      <c r="B48" s="17">
        <v>45264</v>
      </c>
      <c r="C48" s="18" t="str">
        <f>HYPERLINK("https://epingalert.org/en/Search?viewData= G/TBT/N/BDI/413, G/TBT/N/KEN/1518, G/TBT/N/RWA/948, G/TBT/N/TZA/1048, G/TBT/N/UGA/1863"," G/TBT/N/BDI/413, G/TBT/N/KEN/1518, G/TBT/N/RWA/948, G/TBT/N/TZA/1048, G/TBT/N/UGA/1863")</f>
        <v xml:space="preserve"> G/TBT/N/BDI/413, G/TBT/N/KEN/1518, G/TBT/N/RWA/948, G/TBT/N/TZA/1048, G/TBT/N/UGA/1863</v>
      </c>
      <c r="D48" s="18" t="s">
        <v>67</v>
      </c>
      <c r="E48" s="17">
        <v>45324</v>
      </c>
      <c r="F48" s="18" t="s">
        <v>44</v>
      </c>
    </row>
    <row r="49" spans="1:6" ht="75" x14ac:dyDescent="0.2">
      <c r="A49" s="16" t="s">
        <v>43</v>
      </c>
      <c r="B49" s="17">
        <v>45264</v>
      </c>
      <c r="C49" s="18" t="str">
        <f>HYPERLINK("https://epingalert.org/en/Search?viewData= G/TBT/N/BDI/415, G/TBT/N/KEN/1520, G/TBT/N/RWA/950, G/TBT/N/TZA/1050, G/TBT/N/UGA/1865"," G/TBT/N/BDI/415, G/TBT/N/KEN/1520, G/TBT/N/RWA/950, G/TBT/N/TZA/1050, G/TBT/N/UGA/1865")</f>
        <v xml:space="preserve"> G/TBT/N/BDI/415, G/TBT/N/KEN/1520, G/TBT/N/RWA/950, G/TBT/N/TZA/1050, G/TBT/N/UGA/1865</v>
      </c>
      <c r="D49" s="18" t="s">
        <v>67</v>
      </c>
      <c r="E49" s="17">
        <v>45324</v>
      </c>
      <c r="F49" s="18" t="s">
        <v>31</v>
      </c>
    </row>
    <row r="50" spans="1:6" ht="75" x14ac:dyDescent="0.2">
      <c r="A50" s="16" t="s">
        <v>81</v>
      </c>
      <c r="B50" s="17">
        <v>45264</v>
      </c>
      <c r="C50" s="18" t="str">
        <f>HYPERLINK("https://epingalert.org/en/Search?viewData= G/TBT/N/BDI/415, G/TBT/N/KEN/1520, G/TBT/N/RWA/950, G/TBT/N/TZA/1050, G/TBT/N/UGA/1865"," G/TBT/N/BDI/415, G/TBT/N/KEN/1520, G/TBT/N/RWA/950, G/TBT/N/TZA/1050, G/TBT/N/UGA/1865")</f>
        <v xml:space="preserve"> G/TBT/N/BDI/415, G/TBT/N/KEN/1520, G/TBT/N/RWA/950, G/TBT/N/TZA/1050, G/TBT/N/UGA/1865</v>
      </c>
      <c r="D50" s="18" t="s">
        <v>67</v>
      </c>
      <c r="E50" s="17">
        <v>45324</v>
      </c>
      <c r="F50" s="18" t="s">
        <v>31</v>
      </c>
    </row>
    <row r="51" spans="1:6" x14ac:dyDescent="0.2">
      <c r="A51" s="16" t="s">
        <v>47</v>
      </c>
      <c r="B51" s="17">
        <v>45264</v>
      </c>
      <c r="C51" s="18" t="str">
        <f>HYPERLINK("https://epingalert.org/en/Search?viewData= G/TBT/N/GUY/60"," G/TBT/N/GUY/60")</f>
        <v xml:space="preserve"> G/TBT/N/GUY/60</v>
      </c>
      <c r="D51" s="18" t="s">
        <v>73</v>
      </c>
      <c r="E51" s="17">
        <v>45326</v>
      </c>
      <c r="F51" s="18" t="s">
        <v>48</v>
      </c>
    </row>
    <row r="52" spans="1:6" ht="75" x14ac:dyDescent="0.2">
      <c r="A52" s="16" t="s">
        <v>36</v>
      </c>
      <c r="B52" s="17">
        <v>45264</v>
      </c>
      <c r="C52" s="18" t="str">
        <f>HYPERLINK("https://epingalert.org/en/Search?viewData= G/TBT/N/BDI/416, G/TBT/N/KEN/1521, G/TBT/N/RWA/951, G/TBT/N/TZA/1051, G/TBT/N/UGA/1866"," G/TBT/N/BDI/416, G/TBT/N/KEN/1521, G/TBT/N/RWA/951, G/TBT/N/TZA/1051, G/TBT/N/UGA/1866")</f>
        <v xml:space="preserve"> G/TBT/N/BDI/416, G/TBT/N/KEN/1521, G/TBT/N/RWA/951, G/TBT/N/TZA/1051, G/TBT/N/UGA/1866</v>
      </c>
      <c r="D52" s="18" t="s">
        <v>67</v>
      </c>
      <c r="E52" s="17">
        <v>45324</v>
      </c>
      <c r="F52" s="18" t="s">
        <v>34</v>
      </c>
    </row>
    <row r="53" spans="1:6" ht="75" x14ac:dyDescent="0.2">
      <c r="A53" s="16" t="s">
        <v>43</v>
      </c>
      <c r="B53" s="17">
        <v>45264</v>
      </c>
      <c r="C53" s="18" t="str">
        <f>HYPERLINK("https://epingalert.org/en/Search?viewData= G/TBT/N/BDI/412, G/TBT/N/KEN/1517, G/TBT/N/RWA/947, G/TBT/N/TZA/1047, G/TBT/N/UGA/1862"," G/TBT/N/BDI/412, G/TBT/N/KEN/1517, G/TBT/N/RWA/947, G/TBT/N/TZA/1047, G/TBT/N/UGA/1862")</f>
        <v xml:space="preserve"> G/TBT/N/BDI/412, G/TBT/N/KEN/1517, G/TBT/N/RWA/947, G/TBT/N/TZA/1047, G/TBT/N/UGA/1862</v>
      </c>
      <c r="D53" s="18" t="s">
        <v>74</v>
      </c>
      <c r="E53" s="17">
        <v>45324</v>
      </c>
      <c r="F53" s="18" t="s">
        <v>40</v>
      </c>
    </row>
    <row r="54" spans="1:6" ht="75" x14ac:dyDescent="0.2">
      <c r="A54" s="16" t="s">
        <v>78</v>
      </c>
      <c r="B54" s="17">
        <v>45264</v>
      </c>
      <c r="C54" s="18" t="str">
        <f>HYPERLINK("https://epingalert.org/en/Search?viewData= G/TBT/N/BDI/412, G/TBT/N/KEN/1517, G/TBT/N/RWA/947, G/TBT/N/TZA/1047, G/TBT/N/UGA/1862"," G/TBT/N/BDI/412, G/TBT/N/KEN/1517, G/TBT/N/RWA/947, G/TBT/N/TZA/1047, G/TBT/N/UGA/1862")</f>
        <v xml:space="preserve"> G/TBT/N/BDI/412, G/TBT/N/KEN/1517, G/TBT/N/RWA/947, G/TBT/N/TZA/1047, G/TBT/N/UGA/1862</v>
      </c>
      <c r="D54" s="18" t="s">
        <v>74</v>
      </c>
      <c r="E54" s="17">
        <v>45324</v>
      </c>
      <c r="F54" s="18" t="s">
        <v>40</v>
      </c>
    </row>
    <row r="55" spans="1:6" ht="19.5" customHeight="1" x14ac:dyDescent="0.2">
      <c r="A55" s="16" t="s">
        <v>81</v>
      </c>
      <c r="B55" s="17">
        <v>45264</v>
      </c>
      <c r="C55" s="18" t="str">
        <f>HYPERLINK("https://epingalert.org/en/Search?viewData= G/TBT/N/BDI/412, G/TBT/N/KEN/1517, G/TBT/N/RWA/947, G/TBT/N/TZA/1047, G/TBT/N/UGA/1862"," G/TBT/N/BDI/412, G/TBT/N/KEN/1517, G/TBT/N/RWA/947, G/TBT/N/TZA/1047, G/TBT/N/UGA/1862")</f>
        <v xml:space="preserve"> G/TBT/N/BDI/412, G/TBT/N/KEN/1517, G/TBT/N/RWA/947, G/TBT/N/TZA/1047, G/TBT/N/UGA/1862</v>
      </c>
      <c r="D55" s="18" t="s">
        <v>74</v>
      </c>
      <c r="E55" s="17">
        <v>45324</v>
      </c>
      <c r="F55" s="18" t="s">
        <v>40</v>
      </c>
    </row>
    <row r="56" spans="1:6" ht="16.5" customHeight="1" x14ac:dyDescent="0.2">
      <c r="A56" s="16" t="s">
        <v>43</v>
      </c>
      <c r="B56" s="17">
        <v>45264</v>
      </c>
      <c r="C56" s="18" t="str">
        <f>HYPERLINK("https://epingalert.org/en/Search?viewData= G/TBT/N/BDI/414, G/TBT/N/KEN/1519, G/TBT/N/RWA/949, G/TBT/N/TZA/1049, G/TBT/N/UGA/1864"," G/TBT/N/BDI/414, G/TBT/N/KEN/1519, G/TBT/N/RWA/949, G/TBT/N/TZA/1049, G/TBT/N/UGA/1864")</f>
        <v xml:space="preserve"> G/TBT/N/BDI/414, G/TBT/N/KEN/1519, G/TBT/N/RWA/949, G/TBT/N/TZA/1049, G/TBT/N/UGA/1864</v>
      </c>
      <c r="D56" s="18" t="s">
        <v>67</v>
      </c>
      <c r="E56" s="17">
        <v>45324</v>
      </c>
      <c r="F56" s="18" t="s">
        <v>42</v>
      </c>
    </row>
    <row r="57" spans="1:6" ht="75" x14ac:dyDescent="0.2">
      <c r="A57" s="16" t="s">
        <v>36</v>
      </c>
      <c r="B57" s="17">
        <v>45264</v>
      </c>
      <c r="C57" s="18" t="str">
        <f>HYPERLINK("https://epingalert.org/en/Search?viewData= G/TBT/N/BDI/414, G/TBT/N/KEN/1519, G/TBT/N/RWA/949, G/TBT/N/TZA/1049, G/TBT/N/UGA/1864"," G/TBT/N/BDI/414, G/TBT/N/KEN/1519, G/TBT/N/RWA/949, G/TBT/N/TZA/1049, G/TBT/N/UGA/1864")</f>
        <v xml:space="preserve"> G/TBT/N/BDI/414, G/TBT/N/KEN/1519, G/TBT/N/RWA/949, G/TBT/N/TZA/1049, G/TBT/N/UGA/1864</v>
      </c>
      <c r="D57" s="18" t="s">
        <v>67</v>
      </c>
      <c r="E57" s="17">
        <v>45324</v>
      </c>
      <c r="F57" s="18" t="s">
        <v>42</v>
      </c>
    </row>
    <row r="58" spans="1:6" ht="75" x14ac:dyDescent="0.2">
      <c r="A58" s="16" t="s">
        <v>81</v>
      </c>
      <c r="B58" s="17">
        <v>45264</v>
      </c>
      <c r="C58" s="18" t="str">
        <f>HYPERLINK("https://epingalert.org/en/Search?viewData= G/TBT/N/BDI/418, G/TBT/N/KEN/1523, G/TBT/N/RWA/953, G/TBT/N/TZA/1053, G/TBT/N/UGA/1868"," G/TBT/N/BDI/418, G/TBT/N/KEN/1523, G/TBT/N/RWA/953, G/TBT/N/TZA/1053, G/TBT/N/UGA/1868")</f>
        <v xml:space="preserve"> G/TBT/N/BDI/418, G/TBT/N/KEN/1523, G/TBT/N/RWA/953, G/TBT/N/TZA/1053, G/TBT/N/UGA/1868</v>
      </c>
      <c r="D58" s="18" t="s">
        <v>67</v>
      </c>
      <c r="E58" s="17">
        <v>45324</v>
      </c>
      <c r="F58" s="18" t="s">
        <v>37</v>
      </c>
    </row>
    <row r="59" spans="1:6" ht="75" x14ac:dyDescent="0.2">
      <c r="A59" s="16" t="s">
        <v>36</v>
      </c>
      <c r="B59" s="17">
        <v>45264</v>
      </c>
      <c r="C59" s="18" t="str">
        <f>HYPERLINK("https://epingalert.org/en/Search?viewData= G/TBT/N/BDI/413, G/TBT/N/KEN/1518, G/TBT/N/RWA/948, G/TBT/N/TZA/1048, G/TBT/N/UGA/1863"," G/TBT/N/BDI/413, G/TBT/N/KEN/1518, G/TBT/N/RWA/948, G/TBT/N/TZA/1048, G/TBT/N/UGA/1863")</f>
        <v xml:space="preserve"> G/TBT/N/BDI/413, G/TBT/N/KEN/1518, G/TBT/N/RWA/948, G/TBT/N/TZA/1048, G/TBT/N/UGA/1863</v>
      </c>
      <c r="D59" s="18" t="s">
        <v>67</v>
      </c>
      <c r="E59" s="17">
        <v>45324</v>
      </c>
      <c r="F59" s="18" t="s">
        <v>44</v>
      </c>
    </row>
    <row r="60" spans="1:6" ht="16.5" customHeight="1" x14ac:dyDescent="0.2">
      <c r="A60" s="16" t="s">
        <v>78</v>
      </c>
      <c r="B60" s="17">
        <v>45264</v>
      </c>
      <c r="C60" s="18" t="str">
        <f>HYPERLINK("https://epingalert.org/en/Search?viewData= G/TBT/N/BDI/413, G/TBT/N/KEN/1518, G/TBT/N/RWA/948, G/TBT/N/TZA/1048, G/TBT/N/UGA/1863"," G/TBT/N/BDI/413, G/TBT/N/KEN/1518, G/TBT/N/RWA/948, G/TBT/N/TZA/1048, G/TBT/N/UGA/1863")</f>
        <v xml:space="preserve"> G/TBT/N/BDI/413, G/TBT/N/KEN/1518, G/TBT/N/RWA/948, G/TBT/N/TZA/1048, G/TBT/N/UGA/1863</v>
      </c>
      <c r="D60" s="18" t="s">
        <v>67</v>
      </c>
      <c r="E60" s="17">
        <v>45324</v>
      </c>
      <c r="F60" s="18" t="s">
        <v>44</v>
      </c>
    </row>
    <row r="61" spans="1:6" ht="17.25" customHeight="1" x14ac:dyDescent="0.2">
      <c r="A61" s="16" t="s">
        <v>79</v>
      </c>
      <c r="B61" s="17">
        <v>45264</v>
      </c>
      <c r="C61" s="18" t="str">
        <f>HYPERLINK("https://epingalert.org/en/Search?viewData= G/TBT/N/RWA/944"," G/TBT/N/RWA/944")</f>
        <v xml:space="preserve"> G/TBT/N/RWA/944</v>
      </c>
      <c r="D61" s="18" t="s">
        <v>68</v>
      </c>
      <c r="E61" s="17">
        <v>45324</v>
      </c>
      <c r="F61" s="18" t="s">
        <v>49</v>
      </c>
    </row>
    <row r="62" spans="1:6" ht="30" customHeight="1" x14ac:dyDescent="0.2">
      <c r="A62" s="16" t="s">
        <v>82</v>
      </c>
      <c r="B62" s="17">
        <v>45265</v>
      </c>
      <c r="C62" s="18" t="str">
        <f>HYPERLINK("https://epingalert.org/en/Search?viewData= G/TBT/N/UKR/276"," G/TBT/N/UKR/276")</f>
        <v xml:space="preserve"> G/TBT/N/UKR/276</v>
      </c>
      <c r="D62" s="18" t="s">
        <v>59</v>
      </c>
      <c r="E62" s="17">
        <v>45325</v>
      </c>
      <c r="F62" s="18" t="s">
        <v>50</v>
      </c>
    </row>
    <row r="63" spans="1:6" ht="31.5" customHeight="1" x14ac:dyDescent="0.25">
      <c r="A63" s="16" t="s">
        <v>26</v>
      </c>
      <c r="B63" s="17">
        <v>45265</v>
      </c>
      <c r="C63" s="18" t="str">
        <f>HYPERLINK("https://epingalert.org/en/Search?viewData= G/TBT/N/USA/2075"," G/TBT/N/USA/2075")</f>
        <v xml:space="preserve"> G/TBT/N/USA/2075</v>
      </c>
      <c r="D63" s="19" t="s">
        <v>76</v>
      </c>
      <c r="E63" s="17">
        <v>45324</v>
      </c>
      <c r="F63" s="18" t="s">
        <v>51</v>
      </c>
    </row>
    <row r="64" spans="1:6" ht="35.25" customHeight="1" x14ac:dyDescent="0.2">
      <c r="A64" s="16" t="s">
        <v>11</v>
      </c>
      <c r="B64" s="17">
        <v>45266</v>
      </c>
      <c r="C64" s="18" t="str">
        <f>HYPERLINK("https://epingalert.org/en/Search?viewData= G/TBT/N/SWZ/21"," G/TBT/N/SWZ/21")</f>
        <v xml:space="preserve"> G/TBT/N/SWZ/21</v>
      </c>
      <c r="D64" s="18" t="s">
        <v>75</v>
      </c>
      <c r="E64" s="17" t="s">
        <v>8</v>
      </c>
      <c r="F64" s="18" t="s">
        <v>52</v>
      </c>
    </row>
    <row r="65" spans="1:6" ht="31.5" customHeight="1" x14ac:dyDescent="0.25">
      <c r="A65" s="16" t="s">
        <v>83</v>
      </c>
      <c r="B65" s="17">
        <v>45266</v>
      </c>
      <c r="C65" s="18" t="str">
        <f>HYPERLINK("https://epingalert.org/en/Search?viewData= G/TBT/N/BRA/1510"," G/TBT/N/BRA/1510")</f>
        <v xml:space="preserve"> G/TBT/N/BRA/1510</v>
      </c>
      <c r="D65" s="19" t="s">
        <v>77</v>
      </c>
      <c r="E65" s="17" t="s">
        <v>8</v>
      </c>
      <c r="F65" s="18" t="s">
        <v>53</v>
      </c>
    </row>
    <row r="66" spans="1:6" x14ac:dyDescent="0.2">
      <c r="A66" s="16" t="s">
        <v>11</v>
      </c>
      <c r="B66" s="17">
        <v>45267</v>
      </c>
      <c r="C66" s="18" t="str">
        <f>HYPERLINK("https://epingalert.org/en/Search?viewData= G/TBT/N/SWZ/22"," G/TBT/N/SWZ/22")</f>
        <v xml:space="preserve"> G/TBT/N/SWZ/22</v>
      </c>
      <c r="D66" s="18" t="s">
        <v>75</v>
      </c>
      <c r="E66" s="17" t="s">
        <v>8</v>
      </c>
      <c r="F66" s="18" t="s">
        <v>54</v>
      </c>
    </row>
    <row r="67" spans="1:6" x14ac:dyDescent="0.2">
      <c r="A67" s="20" t="s">
        <v>141</v>
      </c>
      <c r="B67" s="17">
        <v>45267</v>
      </c>
      <c r="C67" s="21" t="str">
        <f>HYPERLINK("https://epingalert.org/en/Search?viewData= G/SPS/N/CHL/775"," G/SPS/N/CHL/775")</f>
        <v xml:space="preserve"> G/SPS/N/CHL/775</v>
      </c>
      <c r="D67" s="20" t="s">
        <v>162</v>
      </c>
      <c r="E67" s="17">
        <v>45327</v>
      </c>
      <c r="F67" s="21" t="s">
        <v>84</v>
      </c>
    </row>
    <row r="68" spans="1:6" ht="45" x14ac:dyDescent="0.25">
      <c r="A68" s="20" t="s">
        <v>141</v>
      </c>
      <c r="B68" s="17">
        <v>45267</v>
      </c>
      <c r="C68" s="21" t="str">
        <f>HYPERLINK("https://epingalert.org/en/Search?viewData= G/SPS/N/CHL/774"," G/SPS/N/CHL/774")</f>
        <v xml:space="preserve"> G/SPS/N/CHL/774</v>
      </c>
      <c r="D68" s="22" t="s">
        <v>159</v>
      </c>
      <c r="E68" s="17">
        <v>45327</v>
      </c>
      <c r="F68" s="21" t="s">
        <v>85</v>
      </c>
    </row>
    <row r="69" spans="1:6" x14ac:dyDescent="0.25">
      <c r="A69" s="20" t="s">
        <v>142</v>
      </c>
      <c r="B69" s="17">
        <v>45268</v>
      </c>
      <c r="C69" s="21" t="str">
        <f>HYPERLINK("https://epingalert.org/en/Search?viewData= G/TBT/N/KOR/1183"," G/TBT/N/KOR/1183")</f>
        <v xml:space="preserve"> G/TBT/N/KOR/1183</v>
      </c>
      <c r="D69" s="22" t="s">
        <v>161</v>
      </c>
      <c r="E69" s="17">
        <v>45328</v>
      </c>
      <c r="F69" s="21" t="s">
        <v>86</v>
      </c>
    </row>
    <row r="70" spans="1:6" ht="120" x14ac:dyDescent="0.25">
      <c r="A70" s="20" t="s">
        <v>29</v>
      </c>
      <c r="B70" s="17">
        <v>45268</v>
      </c>
      <c r="C70" s="21" t="str">
        <f>HYPERLINK("https://epingalert.org/en/Search?viewData= G/TBT/N/BRA/1511"," G/TBT/N/BRA/1511")</f>
        <v xml:space="preserve"> G/TBT/N/BRA/1511</v>
      </c>
      <c r="D70" s="22" t="s">
        <v>158</v>
      </c>
      <c r="E70" s="17">
        <v>45331</v>
      </c>
      <c r="F70" s="21" t="s">
        <v>87</v>
      </c>
    </row>
    <row r="71" spans="1:6" x14ac:dyDescent="0.2">
      <c r="A71" s="20" t="s">
        <v>11</v>
      </c>
      <c r="B71" s="17">
        <v>45268</v>
      </c>
      <c r="C71" s="21" t="str">
        <f>HYPERLINK("https://epingalert.org/en/Search?viewData= G/TBT/N/SWZ/24"," G/TBT/N/SWZ/24")</f>
        <v xml:space="preserve"> G/TBT/N/SWZ/24</v>
      </c>
      <c r="D71" s="20" t="s">
        <v>157</v>
      </c>
      <c r="E71" s="17" t="s">
        <v>8</v>
      </c>
      <c r="F71" s="21" t="s">
        <v>88</v>
      </c>
    </row>
    <row r="72" spans="1:6" x14ac:dyDescent="0.2">
      <c r="A72" s="20" t="s">
        <v>142</v>
      </c>
      <c r="B72" s="17">
        <v>45268</v>
      </c>
      <c r="C72" s="21" t="str">
        <f>HYPERLINK("https://epingalert.org/en/Search?viewData= G/TBT/N/KOR/1184"," G/TBT/N/KOR/1184")</f>
        <v xml:space="preserve"> G/TBT/N/KOR/1184</v>
      </c>
      <c r="D72" s="20" t="s">
        <v>160</v>
      </c>
      <c r="E72" s="17">
        <v>45271</v>
      </c>
      <c r="F72" s="21" t="s">
        <v>89</v>
      </c>
    </row>
    <row r="73" spans="1:6" x14ac:dyDescent="0.2">
      <c r="A73" s="20" t="s">
        <v>11</v>
      </c>
      <c r="B73" s="17">
        <v>45268</v>
      </c>
      <c r="C73" s="21" t="str">
        <f>HYPERLINK("https://epingalert.org/en/Search?viewData= G/TBT/N/SWZ/23"," G/TBT/N/SWZ/23")</f>
        <v xml:space="preserve"> G/TBT/N/SWZ/23</v>
      </c>
      <c r="D73" s="20" t="s">
        <v>151</v>
      </c>
      <c r="E73" s="17" t="s">
        <v>8</v>
      </c>
      <c r="F73" s="21" t="s">
        <v>90</v>
      </c>
    </row>
    <row r="74" spans="1:6" x14ac:dyDescent="0.25">
      <c r="A74" s="20" t="s">
        <v>144</v>
      </c>
      <c r="B74" s="17">
        <v>45268</v>
      </c>
      <c r="C74" s="21" t="str">
        <f>HYPERLINK("https://epingalert.org/en/Search?viewData= G/SPS/N/GBR/47"," G/SPS/N/GBR/47")</f>
        <v xml:space="preserve"> G/SPS/N/GBR/47</v>
      </c>
      <c r="D74" s="22" t="s">
        <v>163</v>
      </c>
      <c r="E74" s="17" t="s">
        <v>8</v>
      </c>
      <c r="F74" s="21" t="s">
        <v>91</v>
      </c>
    </row>
    <row r="75" spans="1:6" x14ac:dyDescent="0.2">
      <c r="A75" s="20" t="s">
        <v>144</v>
      </c>
      <c r="B75" s="17">
        <v>45268</v>
      </c>
      <c r="C75" s="21" t="str">
        <f>HYPERLINK("https://epingalert.org/en/Search?viewData= G/SPS/N/GBR/48"," G/SPS/N/GBR/48")</f>
        <v xml:space="preserve"> G/SPS/N/GBR/48</v>
      </c>
      <c r="D75" s="20" t="s">
        <v>164</v>
      </c>
      <c r="E75" s="17" t="s">
        <v>8</v>
      </c>
      <c r="F75" s="21" t="s">
        <v>92</v>
      </c>
    </row>
    <row r="76" spans="1:6" ht="60" x14ac:dyDescent="0.25">
      <c r="A76" s="20" t="s">
        <v>141</v>
      </c>
      <c r="B76" s="17">
        <v>45268</v>
      </c>
      <c r="C76" s="21" t="str">
        <f>HYPERLINK("https://epingalert.org/en/Search?viewData= G/TBT/N/CHL/665"," G/TBT/N/CHL/665")</f>
        <v xml:space="preserve"> G/TBT/N/CHL/665</v>
      </c>
      <c r="D76" s="22" t="s">
        <v>59</v>
      </c>
      <c r="E76" s="17">
        <v>45328</v>
      </c>
      <c r="F76" s="21" t="s">
        <v>93</v>
      </c>
    </row>
    <row r="77" spans="1:6" x14ac:dyDescent="0.2">
      <c r="A77" s="20" t="s">
        <v>11</v>
      </c>
      <c r="B77" s="17">
        <v>45271</v>
      </c>
      <c r="C77" s="21" t="str">
        <f>HYPERLINK("https://epingalert.org/en/Search?viewData= G/TBT/N/SWZ/34"," G/TBT/N/SWZ/34")</f>
        <v xml:space="preserve"> G/TBT/N/SWZ/34</v>
      </c>
      <c r="D77" s="20" t="s">
        <v>154</v>
      </c>
      <c r="E77" s="17" t="s">
        <v>8</v>
      </c>
      <c r="F77" s="21" t="s">
        <v>94</v>
      </c>
    </row>
    <row r="78" spans="1:6" ht="75" x14ac:dyDescent="0.2">
      <c r="A78" s="20" t="s">
        <v>81</v>
      </c>
      <c r="B78" s="17">
        <v>45271</v>
      </c>
      <c r="C78" s="21" t="str">
        <f>HYPERLINK("https://epingalert.org/en/Search?viewData= G/TBT/N/BDI/426, G/TBT/N/KEN/1531, G/TBT/N/RWA/961, G/TBT/N/TZA/1061, G/TBT/N/UGA/1876"," G/TBT/N/BDI/426, G/TBT/N/KEN/1531, G/TBT/N/RWA/961, G/TBT/N/TZA/1061, G/TBT/N/UGA/1876")</f>
        <v xml:space="preserve"> G/TBT/N/BDI/426, G/TBT/N/KEN/1531, G/TBT/N/RWA/961, G/TBT/N/TZA/1061, G/TBT/N/UGA/1876</v>
      </c>
      <c r="D78" s="20" t="s">
        <v>57</v>
      </c>
      <c r="E78" s="17">
        <v>45331</v>
      </c>
      <c r="F78" s="21" t="s">
        <v>95</v>
      </c>
    </row>
    <row r="79" spans="1:6" ht="75" x14ac:dyDescent="0.2">
      <c r="A79" s="20" t="s">
        <v>43</v>
      </c>
      <c r="B79" s="17">
        <v>45271</v>
      </c>
      <c r="C79" s="21" t="str">
        <f>HYPERLINK("https://epingalert.org/en/Search?viewData= G/TBT/N/BDI/419, G/TBT/N/KEN/1524, G/TBT/N/RWA/954, G/TBT/N/TZA/1054, G/TBT/N/UGA/1869"," G/TBT/N/BDI/419, G/TBT/N/KEN/1524, G/TBT/N/RWA/954, G/TBT/N/TZA/1054, G/TBT/N/UGA/1869")</f>
        <v xml:space="preserve"> G/TBT/N/BDI/419, G/TBT/N/KEN/1524, G/TBT/N/RWA/954, G/TBT/N/TZA/1054, G/TBT/N/UGA/1869</v>
      </c>
      <c r="D79" s="20" t="s">
        <v>147</v>
      </c>
      <c r="E79" s="17">
        <v>45331</v>
      </c>
      <c r="F79" s="20"/>
    </row>
    <row r="80" spans="1:6" ht="75" x14ac:dyDescent="0.2">
      <c r="A80" s="20" t="s">
        <v>78</v>
      </c>
      <c r="B80" s="17">
        <v>45271</v>
      </c>
      <c r="C80" s="21" t="str">
        <f>HYPERLINK("https://epingalert.org/en/Search?viewData= G/TBT/N/BDI/426, G/TBT/N/KEN/1531, G/TBT/N/RWA/961, G/TBT/N/TZA/1061, G/TBT/N/UGA/1876"," G/TBT/N/BDI/426, G/TBT/N/KEN/1531, G/TBT/N/RWA/961, G/TBT/N/TZA/1061, G/TBT/N/UGA/1876")</f>
        <v xml:space="preserve"> G/TBT/N/BDI/426, G/TBT/N/KEN/1531, G/TBT/N/RWA/961, G/TBT/N/TZA/1061, G/TBT/N/UGA/1876</v>
      </c>
      <c r="D80" s="20" t="s">
        <v>57</v>
      </c>
      <c r="E80" s="17">
        <v>45331</v>
      </c>
      <c r="F80" s="21" t="s">
        <v>95</v>
      </c>
    </row>
    <row r="81" spans="1:6" ht="75" x14ac:dyDescent="0.2">
      <c r="A81" s="20" t="s">
        <v>79</v>
      </c>
      <c r="B81" s="17">
        <v>45271</v>
      </c>
      <c r="C81" s="21" t="str">
        <f>HYPERLINK("https://epingalert.org/en/Search?viewData= G/TBT/N/BDI/421, G/TBT/N/KEN/1526, G/TBT/N/RWA/956, G/TBT/N/TZA/1056, G/TBT/N/UGA/1871"," G/TBT/N/BDI/421, G/TBT/N/KEN/1526, G/TBT/N/RWA/956, G/TBT/N/TZA/1056, G/TBT/N/UGA/1871")</f>
        <v xml:space="preserve"> G/TBT/N/BDI/421, G/TBT/N/KEN/1526, G/TBT/N/RWA/956, G/TBT/N/TZA/1056, G/TBT/N/UGA/1871</v>
      </c>
      <c r="D81" s="20" t="s">
        <v>57</v>
      </c>
      <c r="E81" s="17">
        <v>45331</v>
      </c>
      <c r="F81" s="21" t="s">
        <v>96</v>
      </c>
    </row>
    <row r="82" spans="1:6" ht="75" x14ac:dyDescent="0.2">
      <c r="A82" s="20" t="s">
        <v>43</v>
      </c>
      <c r="B82" s="17">
        <v>45271</v>
      </c>
      <c r="C82" s="21" t="str">
        <f>HYPERLINK("https://epingalert.org/en/Search?viewData= G/TBT/N/BDI/423, G/TBT/N/KEN/1528, G/TBT/N/RWA/958, G/TBT/N/TZA/1058, G/TBT/N/UGA/1873"," G/TBT/N/BDI/423, G/TBT/N/KEN/1528, G/TBT/N/RWA/958, G/TBT/N/TZA/1058, G/TBT/N/UGA/1873")</f>
        <v xml:space="preserve"> G/TBT/N/BDI/423, G/TBT/N/KEN/1528, G/TBT/N/RWA/958, G/TBT/N/TZA/1058, G/TBT/N/UGA/1873</v>
      </c>
      <c r="D82" s="20" t="s">
        <v>57</v>
      </c>
      <c r="E82" s="17">
        <v>45331</v>
      </c>
      <c r="F82" s="21" t="s">
        <v>97</v>
      </c>
    </row>
    <row r="83" spans="1:6" ht="75" x14ac:dyDescent="0.2">
      <c r="A83" s="20" t="s">
        <v>81</v>
      </c>
      <c r="B83" s="17">
        <v>45271</v>
      </c>
      <c r="C83" s="21" t="str">
        <f>HYPERLINK("https://epingalert.org/en/Search?viewData= G/TBT/N/BDI/420, G/TBT/N/KEN/1525, G/TBT/N/RWA/955, G/TBT/N/TZA/1055, G/TBT/N/UGA/1870"," G/TBT/N/BDI/420, G/TBT/N/KEN/1525, G/TBT/N/RWA/955, G/TBT/N/TZA/1055, G/TBT/N/UGA/1870")</f>
        <v xml:space="preserve"> G/TBT/N/BDI/420, G/TBT/N/KEN/1525, G/TBT/N/RWA/955, G/TBT/N/TZA/1055, G/TBT/N/UGA/1870</v>
      </c>
      <c r="D83" s="20" t="s">
        <v>57</v>
      </c>
      <c r="E83" s="17">
        <v>45331</v>
      </c>
      <c r="F83" s="21" t="s">
        <v>98</v>
      </c>
    </row>
    <row r="84" spans="1:6" ht="75" x14ac:dyDescent="0.2">
      <c r="A84" s="20" t="s">
        <v>78</v>
      </c>
      <c r="B84" s="17">
        <v>45271</v>
      </c>
      <c r="C84" s="21" t="str">
        <f>HYPERLINK("https://epingalert.org/en/Search?viewData= G/TBT/N/BDI/422, G/TBT/N/KEN/1527, G/TBT/N/RWA/957, G/TBT/N/TZA/1057, G/TBT/N/UGA/1872"," G/TBT/N/BDI/422, G/TBT/N/KEN/1527, G/TBT/N/RWA/957, G/TBT/N/TZA/1057, G/TBT/N/UGA/1872")</f>
        <v xml:space="preserve"> G/TBT/N/BDI/422, G/TBT/N/KEN/1527, G/TBT/N/RWA/957, G/TBT/N/TZA/1057, G/TBT/N/UGA/1872</v>
      </c>
      <c r="D84" s="20" t="s">
        <v>57</v>
      </c>
      <c r="E84" s="17">
        <v>45331</v>
      </c>
      <c r="F84" s="21" t="s">
        <v>99</v>
      </c>
    </row>
    <row r="85" spans="1:6" x14ac:dyDescent="0.2">
      <c r="A85" s="20" t="s">
        <v>11</v>
      </c>
      <c r="B85" s="17">
        <v>45271</v>
      </c>
      <c r="C85" s="21" t="str">
        <f>HYPERLINK("https://epingalert.org/en/Search?viewData= G/TBT/N/SWZ/33"," G/TBT/N/SWZ/33")</f>
        <v xml:space="preserve"> G/TBT/N/SWZ/33</v>
      </c>
      <c r="D85" s="20" t="s">
        <v>154</v>
      </c>
      <c r="E85" s="17" t="s">
        <v>8</v>
      </c>
      <c r="F85" s="21" t="s">
        <v>100</v>
      </c>
    </row>
    <row r="86" spans="1:6" ht="75" x14ac:dyDescent="0.2">
      <c r="A86" s="20" t="s">
        <v>36</v>
      </c>
      <c r="B86" s="17">
        <v>45271</v>
      </c>
      <c r="C86" s="21" t="str">
        <f>HYPERLINK("https://epingalert.org/en/Search?viewData= G/TBT/N/BDI/419, G/TBT/N/KEN/1524, G/TBT/N/RWA/954, G/TBT/N/TZA/1054, G/TBT/N/UGA/1869"," G/TBT/N/BDI/419, G/TBT/N/KEN/1524, G/TBT/N/RWA/954, G/TBT/N/TZA/1054, G/TBT/N/UGA/1869")</f>
        <v xml:space="preserve"> G/TBT/N/BDI/419, G/TBT/N/KEN/1524, G/TBT/N/RWA/954, G/TBT/N/TZA/1054, G/TBT/N/UGA/1869</v>
      </c>
      <c r="D86" s="20" t="s">
        <v>147</v>
      </c>
      <c r="E86" s="17">
        <v>45331</v>
      </c>
      <c r="F86" s="20"/>
    </row>
    <row r="87" spans="1:6" ht="75" x14ac:dyDescent="0.2">
      <c r="A87" s="20" t="s">
        <v>36</v>
      </c>
      <c r="B87" s="17">
        <v>45271</v>
      </c>
      <c r="C87" s="21" t="str">
        <f>HYPERLINK("https://epingalert.org/en/Search?viewData= G/TBT/N/BDI/426, G/TBT/N/KEN/1531, G/TBT/N/RWA/961, G/TBT/N/TZA/1061, G/TBT/N/UGA/1876"," G/TBT/N/BDI/426, G/TBT/N/KEN/1531, G/TBT/N/RWA/961, G/TBT/N/TZA/1061, G/TBT/N/UGA/1876")</f>
        <v xml:space="preserve"> G/TBT/N/BDI/426, G/TBT/N/KEN/1531, G/TBT/N/RWA/961, G/TBT/N/TZA/1061, G/TBT/N/UGA/1876</v>
      </c>
      <c r="D87" s="20" t="s">
        <v>57</v>
      </c>
      <c r="E87" s="17">
        <v>45331</v>
      </c>
      <c r="F87" s="21" t="s">
        <v>95</v>
      </c>
    </row>
    <row r="88" spans="1:6" ht="75" x14ac:dyDescent="0.2">
      <c r="A88" s="20" t="s">
        <v>36</v>
      </c>
      <c r="B88" s="17">
        <v>45271</v>
      </c>
      <c r="C88" s="21" t="str">
        <f>HYPERLINK("https://epingalert.org/en/Search?viewData= G/TBT/N/BDI/429, G/TBT/N/KEN/1534, G/TBT/N/RWA/964, G/TBT/N/TZA/1064, G/TBT/N/UGA/1879"," G/TBT/N/BDI/429, G/TBT/N/KEN/1534, G/TBT/N/RWA/964, G/TBT/N/TZA/1064, G/TBT/N/UGA/1879")</f>
        <v xml:space="preserve"> G/TBT/N/BDI/429, G/TBT/N/KEN/1534, G/TBT/N/RWA/964, G/TBT/N/TZA/1064, G/TBT/N/UGA/1879</v>
      </c>
      <c r="D88" s="20" t="s">
        <v>57</v>
      </c>
      <c r="E88" s="17">
        <v>45331</v>
      </c>
      <c r="F88" s="21" t="s">
        <v>101</v>
      </c>
    </row>
    <row r="89" spans="1:6" ht="75" x14ac:dyDescent="0.2">
      <c r="A89" s="20" t="s">
        <v>81</v>
      </c>
      <c r="B89" s="17">
        <v>45271</v>
      </c>
      <c r="C89" s="21" t="str">
        <f>HYPERLINK("https://epingalert.org/en/Search?viewData= G/TBT/N/BDI/425, G/TBT/N/KEN/1530, G/TBT/N/RWA/960, G/TBT/N/TZA/1060, G/TBT/N/UGA/1875"," G/TBT/N/BDI/425, G/TBT/N/KEN/1530, G/TBT/N/RWA/960, G/TBT/N/TZA/1060, G/TBT/N/UGA/1875")</f>
        <v xml:space="preserve"> G/TBT/N/BDI/425, G/TBT/N/KEN/1530, G/TBT/N/RWA/960, G/TBT/N/TZA/1060, G/TBT/N/UGA/1875</v>
      </c>
      <c r="D89" s="20" t="s">
        <v>57</v>
      </c>
      <c r="E89" s="17">
        <v>45331</v>
      </c>
      <c r="F89" s="21" t="s">
        <v>102</v>
      </c>
    </row>
    <row r="90" spans="1:6" s="3" customFormat="1" ht="75" x14ac:dyDescent="0.2">
      <c r="A90" s="20" t="s">
        <v>36</v>
      </c>
      <c r="B90" s="17">
        <v>45271</v>
      </c>
      <c r="C90" s="21" t="str">
        <f>HYPERLINK("https://epingalert.org/en/Search?viewData= G/TBT/N/BDI/425, G/TBT/N/KEN/1530, G/TBT/N/RWA/960, G/TBT/N/TZA/1060, G/TBT/N/UGA/1875"," G/TBT/N/BDI/425, G/TBT/N/KEN/1530, G/TBT/N/RWA/960, G/TBT/N/TZA/1060, G/TBT/N/UGA/1875")</f>
        <v xml:space="preserve"> G/TBT/N/BDI/425, G/TBT/N/KEN/1530, G/TBT/N/RWA/960, G/TBT/N/TZA/1060, G/TBT/N/UGA/1875</v>
      </c>
      <c r="D90" s="20" t="s">
        <v>57</v>
      </c>
      <c r="E90" s="17">
        <v>45331</v>
      </c>
      <c r="F90" s="21" t="s">
        <v>102</v>
      </c>
    </row>
    <row r="91" spans="1:6" s="3" customFormat="1" ht="75" x14ac:dyDescent="0.2">
      <c r="A91" s="20" t="s">
        <v>81</v>
      </c>
      <c r="B91" s="17">
        <v>45271</v>
      </c>
      <c r="C91" s="21" t="str">
        <f>HYPERLINK("https://epingalert.org/en/Search?viewData= G/TBT/N/BDI/424, G/TBT/N/KEN/1529, G/TBT/N/RWA/959, G/TBT/N/TZA/1059, G/TBT/N/UGA/1874"," G/TBT/N/BDI/424, G/TBT/N/KEN/1529, G/TBT/N/RWA/959, G/TBT/N/TZA/1059, G/TBT/N/UGA/1874")</f>
        <v xml:space="preserve"> G/TBT/N/BDI/424, G/TBT/N/KEN/1529, G/TBT/N/RWA/959, G/TBT/N/TZA/1059, G/TBT/N/UGA/1874</v>
      </c>
      <c r="D91" s="20" t="s">
        <v>57</v>
      </c>
      <c r="E91" s="17">
        <v>45331</v>
      </c>
      <c r="F91" s="21" t="s">
        <v>103</v>
      </c>
    </row>
    <row r="92" spans="1:6" s="3" customFormat="1" x14ac:dyDescent="0.2">
      <c r="A92" s="20" t="s">
        <v>11</v>
      </c>
      <c r="B92" s="17">
        <v>45271</v>
      </c>
      <c r="C92" s="21" t="str">
        <f>HYPERLINK("https://epingalert.org/en/Search?viewData= G/TBT/N/SWZ/35"," G/TBT/N/SWZ/35")</f>
        <v xml:space="preserve"> G/TBT/N/SWZ/35</v>
      </c>
      <c r="D92" s="20" t="s">
        <v>154</v>
      </c>
      <c r="E92" s="17" t="s">
        <v>8</v>
      </c>
      <c r="F92" s="21" t="s">
        <v>104</v>
      </c>
    </row>
    <row r="93" spans="1:6" s="3" customFormat="1" ht="75" x14ac:dyDescent="0.2">
      <c r="A93" s="20" t="s">
        <v>78</v>
      </c>
      <c r="B93" s="17">
        <v>45271</v>
      </c>
      <c r="C93" s="21" t="str">
        <f>HYPERLINK("https://epingalert.org/en/Search?viewData= G/TBT/N/BDI/429, G/TBT/N/KEN/1534, G/TBT/N/RWA/964, G/TBT/N/TZA/1064, G/TBT/N/UGA/1879"," G/TBT/N/BDI/429, G/TBT/N/KEN/1534, G/TBT/N/RWA/964, G/TBT/N/TZA/1064, G/TBT/N/UGA/1879")</f>
        <v xml:space="preserve"> G/TBT/N/BDI/429, G/TBT/N/KEN/1534, G/TBT/N/RWA/964, G/TBT/N/TZA/1064, G/TBT/N/UGA/1879</v>
      </c>
      <c r="D93" s="20" t="s">
        <v>57</v>
      </c>
      <c r="E93" s="17">
        <v>45331</v>
      </c>
      <c r="F93" s="21" t="s">
        <v>101</v>
      </c>
    </row>
    <row r="94" spans="1:6" s="3" customFormat="1" ht="75" x14ac:dyDescent="0.2">
      <c r="A94" s="20" t="s">
        <v>78</v>
      </c>
      <c r="B94" s="17">
        <v>45271</v>
      </c>
      <c r="C94" s="21" t="str">
        <f>HYPERLINK("https://epingalert.org/en/Search?viewData= G/TBT/N/BDI/423, G/TBT/N/KEN/1528, G/TBT/N/RWA/958, G/TBT/N/TZA/1058, G/TBT/N/UGA/1873"," G/TBT/N/BDI/423, G/TBT/N/KEN/1528, G/TBT/N/RWA/958, G/TBT/N/TZA/1058, G/TBT/N/UGA/1873")</f>
        <v xml:space="preserve"> G/TBT/N/BDI/423, G/TBT/N/KEN/1528, G/TBT/N/RWA/958, G/TBT/N/TZA/1058, G/TBT/N/UGA/1873</v>
      </c>
      <c r="D94" s="20" t="s">
        <v>57</v>
      </c>
      <c r="E94" s="17">
        <v>45331</v>
      </c>
      <c r="F94" s="21" t="s">
        <v>97</v>
      </c>
    </row>
    <row r="95" spans="1:6" s="3" customFormat="1" ht="75" x14ac:dyDescent="0.2">
      <c r="A95" s="20" t="s">
        <v>81</v>
      </c>
      <c r="B95" s="17">
        <v>45271</v>
      </c>
      <c r="C95" s="21" t="str">
        <f>HYPERLINK("https://epingalert.org/en/Search?viewData= G/TBT/N/BDI/422, G/TBT/N/KEN/1527, G/TBT/N/RWA/957, G/TBT/N/TZA/1057, G/TBT/N/UGA/1872"," G/TBT/N/BDI/422, G/TBT/N/KEN/1527, G/TBT/N/RWA/957, G/TBT/N/TZA/1057, G/TBT/N/UGA/1872")</f>
        <v xml:space="preserve"> G/TBT/N/BDI/422, G/TBT/N/KEN/1527, G/TBT/N/RWA/957, G/TBT/N/TZA/1057, G/TBT/N/UGA/1872</v>
      </c>
      <c r="D95" s="20" t="s">
        <v>57</v>
      </c>
      <c r="E95" s="17">
        <v>45331</v>
      </c>
      <c r="F95" s="21" t="s">
        <v>99</v>
      </c>
    </row>
    <row r="96" spans="1:6" s="3" customFormat="1" x14ac:dyDescent="0.25">
      <c r="A96" s="20" t="s">
        <v>80</v>
      </c>
      <c r="B96" s="17">
        <v>45271</v>
      </c>
      <c r="C96" s="21" t="str">
        <f>HYPERLINK("https://epingalert.org/en/Search?viewData= G/TBT/N/IND/325"," G/TBT/N/IND/325")</f>
        <v xml:space="preserve"> G/TBT/N/IND/325</v>
      </c>
      <c r="D96" s="22" t="s">
        <v>165</v>
      </c>
      <c r="E96" s="17">
        <v>45331</v>
      </c>
      <c r="F96" s="21" t="s">
        <v>105</v>
      </c>
    </row>
    <row r="97" spans="1:6" s="3" customFormat="1" x14ac:dyDescent="0.2">
      <c r="A97" s="20" t="s">
        <v>11</v>
      </c>
      <c r="B97" s="17">
        <v>45271</v>
      </c>
      <c r="C97" s="21" t="str">
        <f>HYPERLINK("https://epingalert.org/en/Search?viewData= G/TBT/N/SWZ/31"," G/TBT/N/SWZ/31")</f>
        <v xml:space="preserve"> G/TBT/N/SWZ/31</v>
      </c>
      <c r="D97" s="20" t="s">
        <v>155</v>
      </c>
      <c r="E97" s="17" t="s">
        <v>8</v>
      </c>
      <c r="F97" s="21" t="s">
        <v>106</v>
      </c>
    </row>
    <row r="98" spans="1:6" s="3" customFormat="1" ht="75" x14ac:dyDescent="0.2">
      <c r="A98" s="20" t="s">
        <v>43</v>
      </c>
      <c r="B98" s="17">
        <v>45271</v>
      </c>
      <c r="C98" s="21" t="str">
        <f>HYPERLINK("https://epingalert.org/en/Search?viewData= G/TBT/N/BDI/424, G/TBT/N/KEN/1529, G/TBT/N/RWA/959, G/TBT/N/TZA/1059, G/TBT/N/UGA/1874"," G/TBT/N/BDI/424, G/TBT/N/KEN/1529, G/TBT/N/RWA/959, G/TBT/N/TZA/1059, G/TBT/N/UGA/1874")</f>
        <v xml:space="preserve"> G/TBT/N/BDI/424, G/TBT/N/KEN/1529, G/TBT/N/RWA/959, G/TBT/N/TZA/1059, G/TBT/N/UGA/1874</v>
      </c>
      <c r="D98" s="20" t="s">
        <v>57</v>
      </c>
      <c r="E98" s="17">
        <v>45331</v>
      </c>
      <c r="F98" s="21" t="s">
        <v>103</v>
      </c>
    </row>
    <row r="99" spans="1:6" s="3" customFormat="1" ht="75" x14ac:dyDescent="0.2">
      <c r="A99" s="20" t="s">
        <v>36</v>
      </c>
      <c r="B99" s="17">
        <v>45271</v>
      </c>
      <c r="C99" s="21" t="str">
        <f>HYPERLINK("https://epingalert.org/en/Search?viewData= G/TBT/N/BDI/421, G/TBT/N/KEN/1526, G/TBT/N/RWA/956, G/TBT/N/TZA/1056, G/TBT/N/UGA/1871"," G/TBT/N/BDI/421, G/TBT/N/KEN/1526, G/TBT/N/RWA/956, G/TBT/N/TZA/1056, G/TBT/N/UGA/1871")</f>
        <v xml:space="preserve"> G/TBT/N/BDI/421, G/TBT/N/KEN/1526, G/TBT/N/RWA/956, G/TBT/N/TZA/1056, G/TBT/N/UGA/1871</v>
      </c>
      <c r="D99" s="20" t="s">
        <v>57</v>
      </c>
      <c r="E99" s="17">
        <v>45331</v>
      </c>
      <c r="F99" s="21" t="s">
        <v>96</v>
      </c>
    </row>
    <row r="100" spans="1:6" s="3" customFormat="1" ht="75" x14ac:dyDescent="0.2">
      <c r="A100" s="20" t="s">
        <v>78</v>
      </c>
      <c r="B100" s="17">
        <v>45271</v>
      </c>
      <c r="C100" s="21" t="str">
        <f>HYPERLINK("https://epingalert.org/en/Search?viewData= G/TBT/N/BDI/419, G/TBT/N/KEN/1524, G/TBT/N/RWA/954, G/TBT/N/TZA/1054, G/TBT/N/UGA/1869"," G/TBT/N/BDI/419, G/TBT/N/KEN/1524, G/TBT/N/RWA/954, G/TBT/N/TZA/1054, G/TBT/N/UGA/1869")</f>
        <v xml:space="preserve"> G/TBT/N/BDI/419, G/TBT/N/KEN/1524, G/TBT/N/RWA/954, G/TBT/N/TZA/1054, G/TBT/N/UGA/1869</v>
      </c>
      <c r="D100" s="20" t="s">
        <v>147</v>
      </c>
      <c r="E100" s="17">
        <v>45331</v>
      </c>
      <c r="F100" s="20"/>
    </row>
    <row r="101" spans="1:6" x14ac:dyDescent="0.25">
      <c r="A101" s="20" t="s">
        <v>26</v>
      </c>
      <c r="B101" s="17">
        <v>45271</v>
      </c>
      <c r="C101" s="21" t="str">
        <f>HYPERLINK("https://epingalert.org/en/Search?viewData= G/TBT/N/USA/2076"," G/TBT/N/USA/2076")</f>
        <v xml:space="preserve"> G/TBT/N/USA/2076</v>
      </c>
      <c r="D101" s="22" t="s">
        <v>156</v>
      </c>
      <c r="E101" s="17">
        <v>45328</v>
      </c>
      <c r="F101" s="21" t="s">
        <v>107</v>
      </c>
    </row>
    <row r="102" spans="1:6" x14ac:dyDescent="0.25">
      <c r="A102" s="20" t="s">
        <v>11</v>
      </c>
      <c r="B102" s="17">
        <v>45271</v>
      </c>
      <c r="C102" s="21" t="str">
        <f>HYPERLINK("https://epingalert.org/en/Search?viewData= G/TBT/N/SWZ/28"," G/TBT/N/SWZ/28")</f>
        <v xml:space="preserve"> G/TBT/N/SWZ/28</v>
      </c>
      <c r="D102" s="22" t="s">
        <v>75</v>
      </c>
      <c r="E102" s="17" t="s">
        <v>8</v>
      </c>
      <c r="F102" s="21" t="s">
        <v>108</v>
      </c>
    </row>
    <row r="103" spans="1:6" x14ac:dyDescent="0.25">
      <c r="A103" s="20" t="s">
        <v>11</v>
      </c>
      <c r="B103" s="17">
        <v>45271</v>
      </c>
      <c r="C103" s="21" t="str">
        <f>HYPERLINK("https://epingalert.org/en/Search?viewData= G/TBT/N/SWZ/29"," G/TBT/N/SWZ/29")</f>
        <v xml:space="preserve"> G/TBT/N/SWZ/29</v>
      </c>
      <c r="D103" s="22" t="s">
        <v>75</v>
      </c>
      <c r="E103" s="17" t="s">
        <v>8</v>
      </c>
      <c r="F103" s="20"/>
    </row>
    <row r="104" spans="1:6" ht="75" x14ac:dyDescent="0.2">
      <c r="A104" s="20" t="s">
        <v>36</v>
      </c>
      <c r="B104" s="17">
        <v>45271</v>
      </c>
      <c r="C104" s="21" t="str">
        <f>HYPERLINK("https://epingalert.org/en/Search?viewData= G/TBT/N/BDI/428, G/TBT/N/KEN/1533, G/TBT/N/RWA/963, G/TBT/N/TZA/1063, G/TBT/N/UGA/1878"," G/TBT/N/BDI/428, G/TBT/N/KEN/1533, G/TBT/N/RWA/963, G/TBT/N/TZA/1063, G/TBT/N/UGA/1878")</f>
        <v xml:space="preserve"> G/TBT/N/BDI/428, G/TBT/N/KEN/1533, G/TBT/N/RWA/963, G/TBT/N/TZA/1063, G/TBT/N/UGA/1878</v>
      </c>
      <c r="D104" s="20" t="s">
        <v>57</v>
      </c>
      <c r="E104" s="17">
        <v>45331</v>
      </c>
      <c r="F104" s="21" t="s">
        <v>109</v>
      </c>
    </row>
    <row r="105" spans="1:6" ht="75" x14ac:dyDescent="0.2">
      <c r="A105" s="20" t="s">
        <v>43</v>
      </c>
      <c r="B105" s="17">
        <v>45271</v>
      </c>
      <c r="C105" s="21" t="str">
        <f>HYPERLINK("https://epingalert.org/en/Search?viewData= G/TBT/N/BDI/428, G/TBT/N/KEN/1533, G/TBT/N/RWA/963, G/TBT/N/TZA/1063, G/TBT/N/UGA/1878"," G/TBT/N/BDI/428, G/TBT/N/KEN/1533, G/TBT/N/RWA/963, G/TBT/N/TZA/1063, G/TBT/N/UGA/1878")</f>
        <v xml:space="preserve"> G/TBT/N/BDI/428, G/TBT/N/KEN/1533, G/TBT/N/RWA/963, G/TBT/N/TZA/1063, G/TBT/N/UGA/1878</v>
      </c>
      <c r="D105" s="20" t="s">
        <v>57</v>
      </c>
      <c r="E105" s="17">
        <v>45331</v>
      </c>
      <c r="F105" s="21" t="s">
        <v>109</v>
      </c>
    </row>
    <row r="106" spans="1:6" ht="75" x14ac:dyDescent="0.2">
      <c r="A106" s="20" t="s">
        <v>79</v>
      </c>
      <c r="B106" s="17">
        <v>45271</v>
      </c>
      <c r="C106" s="21" t="str">
        <f>HYPERLINK("https://epingalert.org/en/Search?viewData= G/TBT/N/BDI/427, G/TBT/N/KEN/1532, G/TBT/N/RWA/962, G/TBT/N/TZA/1062, G/TBT/N/UGA/1877"," G/TBT/N/BDI/427, G/TBT/N/KEN/1532, G/TBT/N/RWA/962, G/TBT/N/TZA/1062, G/TBT/N/UGA/1877")</f>
        <v xml:space="preserve"> G/TBT/N/BDI/427, G/TBT/N/KEN/1532, G/TBT/N/RWA/962, G/TBT/N/TZA/1062, G/TBT/N/UGA/1877</v>
      </c>
      <c r="D106" s="20" t="s">
        <v>57</v>
      </c>
      <c r="E106" s="17">
        <v>45331</v>
      </c>
      <c r="F106" s="21" t="s">
        <v>110</v>
      </c>
    </row>
    <row r="107" spans="1:6" x14ac:dyDescent="0.2">
      <c r="A107" s="20" t="s">
        <v>111</v>
      </c>
      <c r="B107" s="17">
        <v>45271</v>
      </c>
      <c r="C107" s="21" t="str">
        <f>HYPERLINK("https://epingalert.org/en/Search?viewData= G/TBT/N/JPN/789"," G/TBT/N/JPN/789")</f>
        <v xml:space="preserve"> G/TBT/N/JPN/789</v>
      </c>
      <c r="D107" s="20" t="s">
        <v>8</v>
      </c>
      <c r="E107" s="17">
        <v>45331</v>
      </c>
      <c r="F107" s="21" t="s">
        <v>112</v>
      </c>
    </row>
    <row r="108" spans="1:6" ht="75" x14ac:dyDescent="0.2">
      <c r="A108" s="20" t="s">
        <v>36</v>
      </c>
      <c r="B108" s="17">
        <v>45271</v>
      </c>
      <c r="C108" s="21" t="str">
        <f>HYPERLINK("https://epingalert.org/en/Search?viewData= G/TBT/N/BDI/420, G/TBT/N/KEN/1525, G/TBT/N/RWA/955, G/TBT/N/TZA/1055, G/TBT/N/UGA/1870"," G/TBT/N/BDI/420, G/TBT/N/KEN/1525, G/TBT/N/RWA/955, G/TBT/N/TZA/1055, G/TBT/N/UGA/1870")</f>
        <v xml:space="preserve"> G/TBT/N/BDI/420, G/TBT/N/KEN/1525, G/TBT/N/RWA/955, G/TBT/N/TZA/1055, G/TBT/N/UGA/1870</v>
      </c>
      <c r="D108" s="20" t="s">
        <v>57</v>
      </c>
      <c r="E108" s="17">
        <v>45331</v>
      </c>
      <c r="F108" s="21" t="s">
        <v>98</v>
      </c>
    </row>
    <row r="109" spans="1:6" x14ac:dyDescent="0.2">
      <c r="A109" s="20" t="s">
        <v>11</v>
      </c>
      <c r="B109" s="17">
        <v>45271</v>
      </c>
      <c r="C109" s="21" t="str">
        <f>HYPERLINK("https://epingalert.org/en/Search?viewData= G/TBT/N/SWZ/26"," G/TBT/N/SWZ/26")</f>
        <v xml:space="preserve"> G/TBT/N/SWZ/26</v>
      </c>
      <c r="D109" s="20" t="s">
        <v>153</v>
      </c>
      <c r="E109" s="17">
        <v>45326</v>
      </c>
      <c r="F109" s="21" t="s">
        <v>113</v>
      </c>
    </row>
    <row r="110" spans="1:6" x14ac:dyDescent="0.25">
      <c r="A110" s="20" t="s">
        <v>11</v>
      </c>
      <c r="B110" s="17">
        <v>45271</v>
      </c>
      <c r="C110" s="21" t="str">
        <f>HYPERLINK("https://epingalert.org/en/Search?viewData= G/TBT/N/SWZ/30"," G/TBT/N/SWZ/30")</f>
        <v xml:space="preserve"> G/TBT/N/SWZ/30</v>
      </c>
      <c r="D110" s="22" t="s">
        <v>154</v>
      </c>
      <c r="E110" s="17" t="s">
        <v>8</v>
      </c>
      <c r="F110" s="21" t="s">
        <v>114</v>
      </c>
    </row>
    <row r="111" spans="1:6" ht="75" x14ac:dyDescent="0.2">
      <c r="A111" s="20" t="s">
        <v>81</v>
      </c>
      <c r="B111" s="17">
        <v>45271</v>
      </c>
      <c r="C111" s="21" t="str">
        <f>HYPERLINK("https://epingalert.org/en/Search?viewData= G/TBT/N/BDI/421, G/TBT/N/KEN/1526, G/TBT/N/RWA/956, G/TBT/N/TZA/1056, G/TBT/N/UGA/1871"," G/TBT/N/BDI/421, G/TBT/N/KEN/1526, G/TBT/N/RWA/956, G/TBT/N/TZA/1056, G/TBT/N/UGA/1871")</f>
        <v xml:space="preserve"> G/TBT/N/BDI/421, G/TBT/N/KEN/1526, G/TBT/N/RWA/956, G/TBT/N/TZA/1056, G/TBT/N/UGA/1871</v>
      </c>
      <c r="D111" s="20" t="s">
        <v>57</v>
      </c>
      <c r="E111" s="17">
        <v>45331</v>
      </c>
      <c r="F111" s="21" t="s">
        <v>96</v>
      </c>
    </row>
    <row r="112" spans="1:6" ht="75" x14ac:dyDescent="0.2">
      <c r="A112" s="20" t="s">
        <v>79</v>
      </c>
      <c r="B112" s="17">
        <v>45271</v>
      </c>
      <c r="C112" s="21" t="str">
        <f>HYPERLINK("https://epingalert.org/en/Search?viewData= G/TBT/N/BDI/423, G/TBT/N/KEN/1528, G/TBT/N/RWA/958, G/TBT/N/TZA/1058, G/TBT/N/UGA/1873"," G/TBT/N/BDI/423, G/TBT/N/KEN/1528, G/TBT/N/RWA/958, G/TBT/N/TZA/1058, G/TBT/N/UGA/1873")</f>
        <v xml:space="preserve"> G/TBT/N/BDI/423, G/TBT/N/KEN/1528, G/TBT/N/RWA/958, G/TBT/N/TZA/1058, G/TBT/N/UGA/1873</v>
      </c>
      <c r="D112" s="20" t="s">
        <v>57</v>
      </c>
      <c r="E112" s="17">
        <v>45331</v>
      </c>
      <c r="F112" s="21" t="s">
        <v>97</v>
      </c>
    </row>
    <row r="113" spans="1:6" ht="75" x14ac:dyDescent="0.2">
      <c r="A113" s="20" t="s">
        <v>79</v>
      </c>
      <c r="B113" s="17">
        <v>45271</v>
      </c>
      <c r="C113" s="21" t="str">
        <f>HYPERLINK("https://epingalert.org/en/Search?viewData= G/TBT/N/BDI/429, G/TBT/N/KEN/1534, G/TBT/N/RWA/964, G/TBT/N/TZA/1064, G/TBT/N/UGA/1879"," G/TBT/N/BDI/429, G/TBT/N/KEN/1534, G/TBT/N/RWA/964, G/TBT/N/TZA/1064, G/TBT/N/UGA/1879")</f>
        <v xml:space="preserve"> G/TBT/N/BDI/429, G/TBT/N/KEN/1534, G/TBT/N/RWA/964, G/TBT/N/TZA/1064, G/TBT/N/UGA/1879</v>
      </c>
      <c r="D113" s="20" t="s">
        <v>57</v>
      </c>
      <c r="E113" s="17">
        <v>45331</v>
      </c>
      <c r="F113" s="21" t="s">
        <v>101</v>
      </c>
    </row>
    <row r="114" spans="1:6" ht="75" x14ac:dyDescent="0.2">
      <c r="A114" s="20" t="s">
        <v>43</v>
      </c>
      <c r="B114" s="17">
        <v>45271</v>
      </c>
      <c r="C114" s="21" t="str">
        <f>HYPERLINK("https://epingalert.org/en/Search?viewData= G/TBT/N/BDI/425, G/TBT/N/KEN/1530, G/TBT/N/RWA/960, G/TBT/N/TZA/1060, G/TBT/N/UGA/1875"," G/TBT/N/BDI/425, G/TBT/N/KEN/1530, G/TBT/N/RWA/960, G/TBT/N/TZA/1060, G/TBT/N/UGA/1875")</f>
        <v xml:space="preserve"> G/TBT/N/BDI/425, G/TBT/N/KEN/1530, G/TBT/N/RWA/960, G/TBT/N/TZA/1060, G/TBT/N/UGA/1875</v>
      </c>
      <c r="D114" s="20" t="s">
        <v>57</v>
      </c>
      <c r="E114" s="17">
        <v>45331</v>
      </c>
      <c r="F114" s="21" t="s">
        <v>102</v>
      </c>
    </row>
    <row r="115" spans="1:6" ht="75" x14ac:dyDescent="0.2">
      <c r="A115" s="20" t="s">
        <v>43</v>
      </c>
      <c r="B115" s="17">
        <v>45271</v>
      </c>
      <c r="C115" s="21" t="str">
        <f>HYPERLINK("https://epingalert.org/en/Search?viewData= G/TBT/N/BDI/422, G/TBT/N/KEN/1527, G/TBT/N/RWA/957, G/TBT/N/TZA/1057, G/TBT/N/UGA/1872"," G/TBT/N/BDI/422, G/TBT/N/KEN/1527, G/TBT/N/RWA/957, G/TBT/N/TZA/1057, G/TBT/N/UGA/1872")</f>
        <v xml:space="preserve"> G/TBT/N/BDI/422, G/TBT/N/KEN/1527, G/TBT/N/RWA/957, G/TBT/N/TZA/1057, G/TBT/N/UGA/1872</v>
      </c>
      <c r="D115" s="20" t="s">
        <v>57</v>
      </c>
      <c r="E115" s="17">
        <v>45331</v>
      </c>
      <c r="F115" s="21" t="s">
        <v>99</v>
      </c>
    </row>
    <row r="116" spans="1:6" ht="75" x14ac:dyDescent="0.2">
      <c r="A116" s="20" t="s">
        <v>36</v>
      </c>
      <c r="B116" s="17">
        <v>45271</v>
      </c>
      <c r="C116" s="21" t="str">
        <f>HYPERLINK("https://epingalert.org/en/Search?viewData= G/TBT/N/BDI/424, G/TBT/N/KEN/1529, G/TBT/N/RWA/959, G/TBT/N/TZA/1059, G/TBT/N/UGA/1874"," G/TBT/N/BDI/424, G/TBT/N/KEN/1529, G/TBT/N/RWA/959, G/TBT/N/TZA/1059, G/TBT/N/UGA/1874")</f>
        <v xml:space="preserve"> G/TBT/N/BDI/424, G/TBT/N/KEN/1529, G/TBT/N/RWA/959, G/TBT/N/TZA/1059, G/TBT/N/UGA/1874</v>
      </c>
      <c r="D116" s="20" t="s">
        <v>57</v>
      </c>
      <c r="E116" s="17">
        <v>45331</v>
      </c>
      <c r="F116" s="21" t="s">
        <v>103</v>
      </c>
    </row>
    <row r="117" spans="1:6" ht="75" x14ac:dyDescent="0.2">
      <c r="A117" s="20" t="s">
        <v>79</v>
      </c>
      <c r="B117" s="17">
        <v>45271</v>
      </c>
      <c r="C117" s="21" t="str">
        <f>HYPERLINK("https://epingalert.org/en/Search?viewData= G/TBT/N/BDI/424, G/TBT/N/KEN/1529, G/TBT/N/RWA/959, G/TBT/N/TZA/1059, G/TBT/N/UGA/1874"," G/TBT/N/BDI/424, G/TBT/N/KEN/1529, G/TBT/N/RWA/959, G/TBT/N/TZA/1059, G/TBT/N/UGA/1874")</f>
        <v xml:space="preserve"> G/TBT/N/BDI/424, G/TBT/N/KEN/1529, G/TBT/N/RWA/959, G/TBT/N/TZA/1059, G/TBT/N/UGA/1874</v>
      </c>
      <c r="D117" s="20" t="s">
        <v>57</v>
      </c>
      <c r="E117" s="17">
        <v>45331</v>
      </c>
      <c r="F117" s="21" t="s">
        <v>103</v>
      </c>
    </row>
    <row r="118" spans="1:6" ht="75" x14ac:dyDescent="0.2">
      <c r="A118" s="20" t="s">
        <v>43</v>
      </c>
      <c r="B118" s="17">
        <v>45271</v>
      </c>
      <c r="C118" s="21" t="str">
        <f>HYPERLINK("https://epingalert.org/en/Search?viewData= G/TBT/N/BDI/426, G/TBT/N/KEN/1531, G/TBT/N/RWA/961, G/TBT/N/TZA/1061, G/TBT/N/UGA/1876"," G/TBT/N/BDI/426, G/TBT/N/KEN/1531, G/TBT/N/RWA/961, G/TBT/N/TZA/1061, G/TBT/N/UGA/1876")</f>
        <v xml:space="preserve"> G/TBT/N/BDI/426, G/TBT/N/KEN/1531, G/TBT/N/RWA/961, G/TBT/N/TZA/1061, G/TBT/N/UGA/1876</v>
      </c>
      <c r="D118" s="20" t="s">
        <v>57</v>
      </c>
      <c r="E118" s="17">
        <v>45331</v>
      </c>
      <c r="F118" s="21" t="s">
        <v>95</v>
      </c>
    </row>
    <row r="119" spans="1:6" ht="75" x14ac:dyDescent="0.2">
      <c r="A119" s="20" t="s">
        <v>81</v>
      </c>
      <c r="B119" s="17">
        <v>45271</v>
      </c>
      <c r="C119" s="21" t="str">
        <f>HYPERLINK("https://epingalert.org/en/Search?viewData= G/TBT/N/BDI/427, G/TBT/N/KEN/1532, G/TBT/N/RWA/962, G/TBT/N/TZA/1062, G/TBT/N/UGA/1877"," G/TBT/N/BDI/427, G/TBT/N/KEN/1532, G/TBT/N/RWA/962, G/TBT/N/TZA/1062, G/TBT/N/UGA/1877")</f>
        <v xml:space="preserve"> G/TBT/N/BDI/427, G/TBT/N/KEN/1532, G/TBT/N/RWA/962, G/TBT/N/TZA/1062, G/TBT/N/UGA/1877</v>
      </c>
      <c r="D119" s="20" t="s">
        <v>57</v>
      </c>
      <c r="E119" s="17">
        <v>45331</v>
      </c>
      <c r="F119" s="21" t="s">
        <v>110</v>
      </c>
    </row>
    <row r="120" spans="1:6" ht="75" x14ac:dyDescent="0.2">
      <c r="A120" s="20" t="s">
        <v>78</v>
      </c>
      <c r="B120" s="17">
        <v>45271</v>
      </c>
      <c r="C120" s="21" t="str">
        <f>HYPERLINK("https://epingalert.org/en/Search?viewData= G/TBT/N/BDI/427, G/TBT/N/KEN/1532, G/TBT/N/RWA/962, G/TBT/N/TZA/1062, G/TBT/N/UGA/1877"," G/TBT/N/BDI/427, G/TBT/N/KEN/1532, G/TBT/N/RWA/962, G/TBT/N/TZA/1062, G/TBT/N/UGA/1877")</f>
        <v xml:space="preserve"> G/TBT/N/BDI/427, G/TBT/N/KEN/1532, G/TBT/N/RWA/962, G/TBT/N/TZA/1062, G/TBT/N/UGA/1877</v>
      </c>
      <c r="D120" s="20" t="s">
        <v>57</v>
      </c>
      <c r="E120" s="17">
        <v>45331</v>
      </c>
      <c r="F120" s="21" t="s">
        <v>110</v>
      </c>
    </row>
    <row r="121" spans="1:6" ht="75" x14ac:dyDescent="0.2">
      <c r="A121" s="20" t="s">
        <v>36</v>
      </c>
      <c r="B121" s="17">
        <v>45271</v>
      </c>
      <c r="C121" s="21" t="str">
        <f>HYPERLINK("https://epingalert.org/en/Search?viewData= G/TBT/N/BDI/423, G/TBT/N/KEN/1528, G/TBT/N/RWA/958, G/TBT/N/TZA/1058, G/TBT/N/UGA/1873"," G/TBT/N/BDI/423, G/TBT/N/KEN/1528, G/TBT/N/RWA/958, G/TBT/N/TZA/1058, G/TBT/N/UGA/1873")</f>
        <v xml:space="preserve"> G/TBT/N/BDI/423, G/TBT/N/KEN/1528, G/TBT/N/RWA/958, G/TBT/N/TZA/1058, G/TBT/N/UGA/1873</v>
      </c>
      <c r="D121" s="20" t="s">
        <v>57</v>
      </c>
      <c r="E121" s="17">
        <v>45331</v>
      </c>
      <c r="F121" s="21" t="s">
        <v>97</v>
      </c>
    </row>
    <row r="122" spans="1:6" ht="75" x14ac:dyDescent="0.2">
      <c r="A122" s="20" t="s">
        <v>78</v>
      </c>
      <c r="B122" s="17">
        <v>45271</v>
      </c>
      <c r="C122" s="21" t="str">
        <f>HYPERLINK("https://epingalert.org/en/Search?viewData= G/TBT/N/BDI/420, G/TBT/N/KEN/1525, G/TBT/N/RWA/955, G/TBT/N/TZA/1055, G/TBT/N/UGA/1870"," G/TBT/N/BDI/420, G/TBT/N/KEN/1525, G/TBT/N/RWA/955, G/TBT/N/TZA/1055, G/TBT/N/UGA/1870")</f>
        <v xml:space="preserve"> G/TBT/N/BDI/420, G/TBT/N/KEN/1525, G/TBT/N/RWA/955, G/TBT/N/TZA/1055, G/TBT/N/UGA/1870</v>
      </c>
      <c r="D122" s="20" t="s">
        <v>57</v>
      </c>
      <c r="E122" s="17">
        <v>45331</v>
      </c>
      <c r="F122" s="21" t="s">
        <v>98</v>
      </c>
    </row>
    <row r="123" spans="1:6" x14ac:dyDescent="0.25">
      <c r="A123" s="20" t="s">
        <v>11</v>
      </c>
      <c r="B123" s="17">
        <v>45271</v>
      </c>
      <c r="C123" s="21" t="str">
        <f>HYPERLINK("https://epingalert.org/en/Search?viewData= G/TBT/N/SWZ/25"," G/TBT/N/SWZ/25")</f>
        <v xml:space="preserve"> G/TBT/N/SWZ/25</v>
      </c>
      <c r="D123" s="22" t="s">
        <v>152</v>
      </c>
      <c r="E123" s="17" t="s">
        <v>8</v>
      </c>
      <c r="F123" s="21" t="s">
        <v>115</v>
      </c>
    </row>
    <row r="124" spans="1:6" x14ac:dyDescent="0.2">
      <c r="A124" s="20" t="s">
        <v>11</v>
      </c>
      <c r="B124" s="17">
        <v>45271</v>
      </c>
      <c r="C124" s="21" t="str">
        <f>HYPERLINK("https://epingalert.org/en/Search?viewData= G/TBT/N/SWZ/27"," G/TBT/N/SWZ/27")</f>
        <v xml:space="preserve"> G/TBT/N/SWZ/27</v>
      </c>
      <c r="D124" s="20" t="s">
        <v>151</v>
      </c>
      <c r="E124" s="17" t="s">
        <v>8</v>
      </c>
      <c r="F124" s="21" t="s">
        <v>116</v>
      </c>
    </row>
    <row r="125" spans="1:6" ht="75" x14ac:dyDescent="0.2">
      <c r="A125" s="20" t="s">
        <v>78</v>
      </c>
      <c r="B125" s="17">
        <v>45271</v>
      </c>
      <c r="C125" s="21" t="str">
        <f>HYPERLINK("https://epingalert.org/en/Search?viewData= G/TBT/N/BDI/428, G/TBT/N/KEN/1533, G/TBT/N/RWA/963, G/TBT/N/TZA/1063, G/TBT/N/UGA/1878"," G/TBT/N/BDI/428, G/TBT/N/KEN/1533, G/TBT/N/RWA/963, G/TBT/N/TZA/1063, G/TBT/N/UGA/1878")</f>
        <v xml:space="preserve"> G/TBT/N/BDI/428, G/TBT/N/KEN/1533, G/TBT/N/RWA/963, G/TBT/N/TZA/1063, G/TBT/N/UGA/1878</v>
      </c>
      <c r="D125" s="20" t="s">
        <v>57</v>
      </c>
      <c r="E125" s="17">
        <v>45331</v>
      </c>
      <c r="F125" s="21" t="s">
        <v>109</v>
      </c>
    </row>
    <row r="126" spans="1:6" ht="75" x14ac:dyDescent="0.2">
      <c r="A126" s="20" t="s">
        <v>43</v>
      </c>
      <c r="B126" s="17">
        <v>45271</v>
      </c>
      <c r="C126" s="21" t="str">
        <f>HYPERLINK("https://epingalert.org/en/Search?viewData= G/TBT/N/BDI/429, G/TBT/N/KEN/1534, G/TBT/N/RWA/964, G/TBT/N/TZA/1064, G/TBT/N/UGA/1879"," G/TBT/N/BDI/429, G/TBT/N/KEN/1534, G/TBT/N/RWA/964, G/TBT/N/TZA/1064, G/TBT/N/UGA/1879")</f>
        <v xml:space="preserve"> G/TBT/N/BDI/429, G/TBT/N/KEN/1534, G/TBT/N/RWA/964, G/TBT/N/TZA/1064, G/TBT/N/UGA/1879</v>
      </c>
      <c r="D126" s="20" t="s">
        <v>57</v>
      </c>
      <c r="E126" s="17">
        <v>45331</v>
      </c>
      <c r="F126" s="21" t="s">
        <v>101</v>
      </c>
    </row>
    <row r="127" spans="1:6" ht="75" x14ac:dyDescent="0.2">
      <c r="A127" s="20" t="s">
        <v>43</v>
      </c>
      <c r="B127" s="17">
        <v>45271</v>
      </c>
      <c r="C127" s="21" t="str">
        <f>HYPERLINK("https://epingalert.org/en/Search?viewData= G/TBT/N/BDI/421, G/TBT/N/KEN/1526, G/TBT/N/RWA/956, G/TBT/N/TZA/1056, G/TBT/N/UGA/1871"," G/TBT/N/BDI/421, G/TBT/N/KEN/1526, G/TBT/N/RWA/956, G/TBT/N/TZA/1056, G/TBT/N/UGA/1871")</f>
        <v xml:space="preserve"> G/TBT/N/BDI/421, G/TBT/N/KEN/1526, G/TBT/N/RWA/956, G/TBT/N/TZA/1056, G/TBT/N/UGA/1871</v>
      </c>
      <c r="D127" s="20" t="s">
        <v>57</v>
      </c>
      <c r="E127" s="17">
        <v>45331</v>
      </c>
      <c r="F127" s="21" t="s">
        <v>96</v>
      </c>
    </row>
    <row r="128" spans="1:6" ht="75" x14ac:dyDescent="0.2">
      <c r="A128" s="20" t="s">
        <v>81</v>
      </c>
      <c r="B128" s="17">
        <v>45271</v>
      </c>
      <c r="C128" s="21" t="str">
        <f>HYPERLINK("https://epingalert.org/en/Search?viewData= G/TBT/N/BDI/429, G/TBT/N/KEN/1534, G/TBT/N/RWA/964, G/TBT/N/TZA/1064, G/TBT/N/UGA/1879"," G/TBT/N/BDI/429, G/TBT/N/KEN/1534, G/TBT/N/RWA/964, G/TBT/N/TZA/1064, G/TBT/N/UGA/1879")</f>
        <v xml:space="preserve"> G/TBT/N/BDI/429, G/TBT/N/KEN/1534, G/TBT/N/RWA/964, G/TBT/N/TZA/1064, G/TBT/N/UGA/1879</v>
      </c>
      <c r="D128" s="20" t="s">
        <v>57</v>
      </c>
      <c r="E128" s="17">
        <v>45331</v>
      </c>
      <c r="F128" s="21" t="s">
        <v>101</v>
      </c>
    </row>
    <row r="129" spans="1:6" ht="75" x14ac:dyDescent="0.2">
      <c r="A129" s="20" t="s">
        <v>81</v>
      </c>
      <c r="B129" s="17">
        <v>45271</v>
      </c>
      <c r="C129" s="21" t="str">
        <f>HYPERLINK("https://epingalert.org/en/Search?viewData= G/TBT/N/BDI/423, G/TBT/N/KEN/1528, G/TBT/N/RWA/958, G/TBT/N/TZA/1058, G/TBT/N/UGA/1873"," G/TBT/N/BDI/423, G/TBT/N/KEN/1528, G/TBT/N/RWA/958, G/TBT/N/TZA/1058, G/TBT/N/UGA/1873")</f>
        <v xml:space="preserve"> G/TBT/N/BDI/423, G/TBT/N/KEN/1528, G/TBT/N/RWA/958, G/TBT/N/TZA/1058, G/TBT/N/UGA/1873</v>
      </c>
      <c r="D129" s="20" t="s">
        <v>57</v>
      </c>
      <c r="E129" s="17">
        <v>45331</v>
      </c>
      <c r="F129" s="21" t="s">
        <v>97</v>
      </c>
    </row>
    <row r="130" spans="1:6" ht="75" x14ac:dyDescent="0.2">
      <c r="A130" s="20" t="s">
        <v>78</v>
      </c>
      <c r="B130" s="17">
        <v>45271</v>
      </c>
      <c r="C130" s="21" t="str">
        <f>HYPERLINK("https://epingalert.org/en/Search?viewData= G/TBT/N/BDI/421, G/TBT/N/KEN/1526, G/TBT/N/RWA/956, G/TBT/N/TZA/1056, G/TBT/N/UGA/1871"," G/TBT/N/BDI/421, G/TBT/N/KEN/1526, G/TBT/N/RWA/956, G/TBT/N/TZA/1056, G/TBT/N/UGA/1871")</f>
        <v xml:space="preserve"> G/TBT/N/BDI/421, G/TBT/N/KEN/1526, G/TBT/N/RWA/956, G/TBT/N/TZA/1056, G/TBT/N/UGA/1871</v>
      </c>
      <c r="D130" s="20" t="s">
        <v>57</v>
      </c>
      <c r="E130" s="17">
        <v>45331</v>
      </c>
      <c r="F130" s="21" t="s">
        <v>96</v>
      </c>
    </row>
    <row r="131" spans="1:6" ht="75" x14ac:dyDescent="0.2">
      <c r="A131" s="20" t="s">
        <v>36</v>
      </c>
      <c r="B131" s="17">
        <v>45271</v>
      </c>
      <c r="C131" s="21" t="str">
        <f>HYPERLINK("https://epingalert.org/en/Search?viewData= G/TBT/N/BDI/427, G/TBT/N/KEN/1532, G/TBT/N/RWA/962, G/TBT/N/TZA/1062, G/TBT/N/UGA/1877"," G/TBT/N/BDI/427, G/TBT/N/KEN/1532, G/TBT/N/RWA/962, G/TBT/N/TZA/1062, G/TBT/N/UGA/1877")</f>
        <v xml:space="preserve"> G/TBT/N/BDI/427, G/TBT/N/KEN/1532, G/TBT/N/RWA/962, G/TBT/N/TZA/1062, G/TBT/N/UGA/1877</v>
      </c>
      <c r="D131" s="20" t="s">
        <v>57</v>
      </c>
      <c r="E131" s="17">
        <v>45331</v>
      </c>
      <c r="F131" s="21" t="s">
        <v>110</v>
      </c>
    </row>
    <row r="132" spans="1:6" ht="75" x14ac:dyDescent="0.2">
      <c r="A132" s="20" t="s">
        <v>78</v>
      </c>
      <c r="B132" s="17">
        <v>45271</v>
      </c>
      <c r="C132" s="21" t="str">
        <f>HYPERLINK("https://epingalert.org/en/Search?viewData= G/TBT/N/BDI/425, G/TBT/N/KEN/1530, G/TBT/N/RWA/960, G/TBT/N/TZA/1060, G/TBT/N/UGA/1875"," G/TBT/N/BDI/425, G/TBT/N/KEN/1530, G/TBT/N/RWA/960, G/TBT/N/TZA/1060, G/TBT/N/UGA/1875")</f>
        <v xml:space="preserve"> G/TBT/N/BDI/425, G/TBT/N/KEN/1530, G/TBT/N/RWA/960, G/TBT/N/TZA/1060, G/TBT/N/UGA/1875</v>
      </c>
      <c r="D132" s="20" t="s">
        <v>57</v>
      </c>
      <c r="E132" s="17">
        <v>45331</v>
      </c>
      <c r="F132" s="21" t="s">
        <v>102</v>
      </c>
    </row>
    <row r="133" spans="1:6" ht="75" x14ac:dyDescent="0.2">
      <c r="A133" s="20" t="s">
        <v>79</v>
      </c>
      <c r="B133" s="17">
        <v>45271</v>
      </c>
      <c r="C133" s="21" t="str">
        <f>HYPERLINK("https://epingalert.org/en/Search?viewData= G/TBT/N/BDI/428, G/TBT/N/KEN/1533, G/TBT/N/RWA/963, G/TBT/N/TZA/1063, G/TBT/N/UGA/1878"," G/TBT/N/BDI/428, G/TBT/N/KEN/1533, G/TBT/N/RWA/963, G/TBT/N/TZA/1063, G/TBT/N/UGA/1878")</f>
        <v xml:space="preserve"> G/TBT/N/BDI/428, G/TBT/N/KEN/1533, G/TBT/N/RWA/963, G/TBT/N/TZA/1063, G/TBT/N/UGA/1878</v>
      </c>
      <c r="D133" s="20" t="s">
        <v>57</v>
      </c>
      <c r="E133" s="17">
        <v>45331</v>
      </c>
      <c r="F133" s="21" t="s">
        <v>109</v>
      </c>
    </row>
    <row r="134" spans="1:6" ht="75" x14ac:dyDescent="0.2">
      <c r="A134" s="20" t="s">
        <v>43</v>
      </c>
      <c r="B134" s="17">
        <v>45271</v>
      </c>
      <c r="C134" s="21" t="str">
        <f>HYPERLINK("https://epingalert.org/en/Search?viewData= G/TBT/N/BDI/420, G/TBT/N/KEN/1525, G/TBT/N/RWA/955, G/TBT/N/TZA/1055, G/TBT/N/UGA/1870"," G/TBT/N/BDI/420, G/TBT/N/KEN/1525, G/TBT/N/RWA/955, G/TBT/N/TZA/1055, G/TBT/N/UGA/1870")</f>
        <v xml:space="preserve"> G/TBT/N/BDI/420, G/TBT/N/KEN/1525, G/TBT/N/RWA/955, G/TBT/N/TZA/1055, G/TBT/N/UGA/1870</v>
      </c>
      <c r="D134" s="20" t="s">
        <v>57</v>
      </c>
      <c r="E134" s="17">
        <v>45331</v>
      </c>
      <c r="F134" s="21" t="s">
        <v>98</v>
      </c>
    </row>
    <row r="135" spans="1:6" x14ac:dyDescent="0.25">
      <c r="A135" s="20" t="s">
        <v>11</v>
      </c>
      <c r="B135" s="17">
        <v>45271</v>
      </c>
      <c r="C135" s="21" t="str">
        <f>HYPERLINK("https://epingalert.org/en/Search?viewData= G/TBT/N/SWZ/32"," G/TBT/N/SWZ/32")</f>
        <v xml:space="preserve"> G/TBT/N/SWZ/32</v>
      </c>
      <c r="D135" s="22" t="s">
        <v>150</v>
      </c>
      <c r="E135" s="17" t="s">
        <v>8</v>
      </c>
      <c r="F135" s="21" t="s">
        <v>117</v>
      </c>
    </row>
    <row r="136" spans="1:6" ht="75" x14ac:dyDescent="0.2">
      <c r="A136" s="20" t="s">
        <v>81</v>
      </c>
      <c r="B136" s="17">
        <v>45271</v>
      </c>
      <c r="C136" s="21" t="str">
        <f>HYPERLINK("https://epingalert.org/en/Search?viewData= G/TBT/N/BDI/428, G/TBT/N/KEN/1533, G/TBT/N/RWA/963, G/TBT/N/TZA/1063, G/TBT/N/UGA/1878"," G/TBT/N/BDI/428, G/TBT/N/KEN/1533, G/TBT/N/RWA/963, G/TBT/N/TZA/1063, G/TBT/N/UGA/1878")</f>
        <v xml:space="preserve"> G/TBT/N/BDI/428, G/TBT/N/KEN/1533, G/TBT/N/RWA/963, G/TBT/N/TZA/1063, G/TBT/N/UGA/1878</v>
      </c>
      <c r="D136" s="20" t="s">
        <v>57</v>
      </c>
      <c r="E136" s="17">
        <v>45331</v>
      </c>
      <c r="F136" s="21" t="s">
        <v>109</v>
      </c>
    </row>
    <row r="137" spans="1:6" ht="75" x14ac:dyDescent="0.2">
      <c r="A137" s="20" t="s">
        <v>81</v>
      </c>
      <c r="B137" s="17">
        <v>45271</v>
      </c>
      <c r="C137" s="21" t="str">
        <f>HYPERLINK("https://epingalert.org/en/Search?viewData= G/TBT/N/BDI/419, G/TBT/N/KEN/1524, G/TBT/N/RWA/954, G/TBT/N/TZA/1054, G/TBT/N/UGA/1869"," G/TBT/N/BDI/419, G/TBT/N/KEN/1524, G/TBT/N/RWA/954, G/TBT/N/TZA/1054, G/TBT/N/UGA/1869")</f>
        <v xml:space="preserve"> G/TBT/N/BDI/419, G/TBT/N/KEN/1524, G/TBT/N/RWA/954, G/TBT/N/TZA/1054, G/TBT/N/UGA/1869</v>
      </c>
      <c r="D137" s="20" t="s">
        <v>147</v>
      </c>
      <c r="E137" s="17">
        <v>45331</v>
      </c>
      <c r="F137" s="20"/>
    </row>
    <row r="138" spans="1:6" ht="75" x14ac:dyDescent="0.2">
      <c r="A138" s="20" t="s">
        <v>79</v>
      </c>
      <c r="B138" s="17">
        <v>45271</v>
      </c>
      <c r="C138" s="21" t="str">
        <f>HYPERLINK("https://epingalert.org/en/Search?viewData= G/TBT/N/BDI/419, G/TBT/N/KEN/1524, G/TBT/N/RWA/954, G/TBT/N/TZA/1054, G/TBT/N/UGA/1869"," G/TBT/N/BDI/419, G/TBT/N/KEN/1524, G/TBT/N/RWA/954, G/TBT/N/TZA/1054, G/TBT/N/UGA/1869")</f>
        <v xml:space="preserve"> G/TBT/N/BDI/419, G/TBT/N/KEN/1524, G/TBT/N/RWA/954, G/TBT/N/TZA/1054, G/TBT/N/UGA/1869</v>
      </c>
      <c r="D138" s="20" t="s">
        <v>147</v>
      </c>
      <c r="E138" s="17">
        <v>45331</v>
      </c>
      <c r="F138" s="20"/>
    </row>
    <row r="139" spans="1:6" ht="75" x14ac:dyDescent="0.2">
      <c r="A139" s="20" t="s">
        <v>78</v>
      </c>
      <c r="B139" s="17">
        <v>45271</v>
      </c>
      <c r="C139" s="21" t="str">
        <f>HYPERLINK("https://epingalert.org/en/Search?viewData= G/TBT/N/BDI/424, G/TBT/N/KEN/1529, G/TBT/N/RWA/959, G/TBT/N/TZA/1059, G/TBT/N/UGA/1874"," G/TBT/N/BDI/424, G/TBT/N/KEN/1529, G/TBT/N/RWA/959, G/TBT/N/TZA/1059, G/TBT/N/UGA/1874")</f>
        <v xml:space="preserve"> G/TBT/N/BDI/424, G/TBT/N/KEN/1529, G/TBT/N/RWA/959, G/TBT/N/TZA/1059, G/TBT/N/UGA/1874</v>
      </c>
      <c r="D139" s="20" t="s">
        <v>57</v>
      </c>
      <c r="E139" s="17">
        <v>45331</v>
      </c>
      <c r="F139" s="21" t="s">
        <v>103</v>
      </c>
    </row>
    <row r="140" spans="1:6" ht="75" x14ac:dyDescent="0.2">
      <c r="A140" s="20" t="s">
        <v>79</v>
      </c>
      <c r="B140" s="17">
        <v>45271</v>
      </c>
      <c r="C140" s="21" t="str">
        <f>HYPERLINK("https://epingalert.org/en/Search?viewData= G/TBT/N/BDI/426, G/TBT/N/KEN/1531, G/TBT/N/RWA/961, G/TBT/N/TZA/1061, G/TBT/N/UGA/1876"," G/TBT/N/BDI/426, G/TBT/N/KEN/1531, G/TBT/N/RWA/961, G/TBT/N/TZA/1061, G/TBT/N/UGA/1876")</f>
        <v xml:space="preserve"> G/TBT/N/BDI/426, G/TBT/N/KEN/1531, G/TBT/N/RWA/961, G/TBT/N/TZA/1061, G/TBT/N/UGA/1876</v>
      </c>
      <c r="D140" s="20" t="s">
        <v>57</v>
      </c>
      <c r="E140" s="17">
        <v>45331</v>
      </c>
      <c r="F140" s="21" t="s">
        <v>95</v>
      </c>
    </row>
    <row r="141" spans="1:6" ht="75" x14ac:dyDescent="0.2">
      <c r="A141" s="20" t="s">
        <v>43</v>
      </c>
      <c r="B141" s="17">
        <v>45271</v>
      </c>
      <c r="C141" s="21" t="str">
        <f>HYPERLINK("https://epingalert.org/en/Search?viewData= G/TBT/N/BDI/427, G/TBT/N/KEN/1532, G/TBT/N/RWA/962, G/TBT/N/TZA/1062, G/TBT/N/UGA/1877"," G/TBT/N/BDI/427, G/TBT/N/KEN/1532, G/TBT/N/RWA/962, G/TBT/N/TZA/1062, G/TBT/N/UGA/1877")</f>
        <v xml:space="preserve"> G/TBT/N/BDI/427, G/TBT/N/KEN/1532, G/TBT/N/RWA/962, G/TBT/N/TZA/1062, G/TBT/N/UGA/1877</v>
      </c>
      <c r="D141" s="20" t="s">
        <v>57</v>
      </c>
      <c r="E141" s="17">
        <v>45331</v>
      </c>
      <c r="F141" s="21" t="s">
        <v>110</v>
      </c>
    </row>
    <row r="142" spans="1:6" ht="75" x14ac:dyDescent="0.2">
      <c r="A142" s="20" t="s">
        <v>36</v>
      </c>
      <c r="B142" s="17">
        <v>45271</v>
      </c>
      <c r="C142" s="21" t="str">
        <f>HYPERLINK("https://epingalert.org/en/Search?viewData= G/TBT/N/BDI/422, G/TBT/N/KEN/1527, G/TBT/N/RWA/957, G/TBT/N/TZA/1057, G/TBT/N/UGA/1872"," G/TBT/N/BDI/422, G/TBT/N/KEN/1527, G/TBT/N/RWA/957, G/TBT/N/TZA/1057, G/TBT/N/UGA/1872")</f>
        <v xml:space="preserve"> G/TBT/N/BDI/422, G/TBT/N/KEN/1527, G/TBT/N/RWA/957, G/TBT/N/TZA/1057, G/TBT/N/UGA/1872</v>
      </c>
      <c r="D142" s="20" t="s">
        <v>57</v>
      </c>
      <c r="E142" s="17">
        <v>45331</v>
      </c>
      <c r="F142" s="21" t="s">
        <v>99</v>
      </c>
    </row>
    <row r="143" spans="1:6" ht="75" x14ac:dyDescent="0.2">
      <c r="A143" s="20" t="s">
        <v>79</v>
      </c>
      <c r="B143" s="17">
        <v>45271</v>
      </c>
      <c r="C143" s="21" t="str">
        <f>HYPERLINK("https://epingalert.org/en/Search?viewData= G/TBT/N/BDI/422, G/TBT/N/KEN/1527, G/TBT/N/RWA/957, G/TBT/N/TZA/1057, G/TBT/N/UGA/1872"," G/TBT/N/BDI/422, G/TBT/N/KEN/1527, G/TBT/N/RWA/957, G/TBT/N/TZA/1057, G/TBT/N/UGA/1872")</f>
        <v xml:space="preserve"> G/TBT/N/BDI/422, G/TBT/N/KEN/1527, G/TBT/N/RWA/957, G/TBT/N/TZA/1057, G/TBT/N/UGA/1872</v>
      </c>
      <c r="D143" s="20" t="s">
        <v>57</v>
      </c>
      <c r="E143" s="17">
        <v>45331</v>
      </c>
      <c r="F143" s="21" t="s">
        <v>99</v>
      </c>
    </row>
    <row r="144" spans="1:6" ht="75" x14ac:dyDescent="0.2">
      <c r="A144" s="20" t="s">
        <v>79</v>
      </c>
      <c r="B144" s="17">
        <v>45271</v>
      </c>
      <c r="C144" s="21" t="str">
        <f>HYPERLINK("https://epingalert.org/en/Search?viewData= G/TBT/N/BDI/425, G/TBT/N/KEN/1530, G/TBT/N/RWA/960, G/TBT/N/TZA/1060, G/TBT/N/UGA/1875"," G/TBT/N/BDI/425, G/TBT/N/KEN/1530, G/TBT/N/RWA/960, G/TBT/N/TZA/1060, G/TBT/N/UGA/1875")</f>
        <v xml:space="preserve"> G/TBT/N/BDI/425, G/TBT/N/KEN/1530, G/TBT/N/RWA/960, G/TBT/N/TZA/1060, G/TBT/N/UGA/1875</v>
      </c>
      <c r="D144" s="20" t="s">
        <v>57</v>
      </c>
      <c r="E144" s="17">
        <v>45331</v>
      </c>
      <c r="F144" s="21" t="s">
        <v>102</v>
      </c>
    </row>
    <row r="145" spans="1:6" ht="75" x14ac:dyDescent="0.2">
      <c r="A145" s="20" t="s">
        <v>79</v>
      </c>
      <c r="B145" s="17">
        <v>45271</v>
      </c>
      <c r="C145" s="21" t="str">
        <f>HYPERLINK("https://epingalert.org/en/Search?viewData= G/TBT/N/BDI/420, G/TBT/N/KEN/1525, G/TBT/N/RWA/955, G/TBT/N/TZA/1055, G/TBT/N/UGA/1870"," G/TBT/N/BDI/420, G/TBT/N/KEN/1525, G/TBT/N/RWA/955, G/TBT/N/TZA/1055, G/TBT/N/UGA/1870")</f>
        <v xml:space="preserve"> G/TBT/N/BDI/420, G/TBT/N/KEN/1525, G/TBT/N/RWA/955, G/TBT/N/TZA/1055, G/TBT/N/UGA/1870</v>
      </c>
      <c r="D145" s="20" t="s">
        <v>57</v>
      </c>
      <c r="E145" s="17">
        <v>45331</v>
      </c>
      <c r="F145" s="21" t="s">
        <v>98</v>
      </c>
    </row>
    <row r="146" spans="1:6" ht="75" x14ac:dyDescent="0.2">
      <c r="A146" s="20" t="s">
        <v>81</v>
      </c>
      <c r="B146" s="17">
        <v>45272</v>
      </c>
      <c r="C146" s="21" t="str">
        <f>HYPERLINK("https://epingalert.org/en/Search?viewData= G/SPS/N/BDI/73, G/SPS/N/KEN/240, G/SPS/N/RWA/66, G/SPS/N/TZA/308, G/SPS/N/UGA/292"," G/SPS/N/BDI/73, G/SPS/N/KEN/240, G/SPS/N/RWA/66, G/SPS/N/TZA/308, G/SPS/N/UGA/292")</f>
        <v xml:space="preserve"> G/SPS/N/BDI/73, G/SPS/N/KEN/240, G/SPS/N/RWA/66, G/SPS/N/TZA/308, G/SPS/N/UGA/292</v>
      </c>
      <c r="D146" s="20" t="s">
        <v>147</v>
      </c>
      <c r="E146" s="17">
        <v>45332</v>
      </c>
      <c r="F146" s="21" t="s">
        <v>118</v>
      </c>
    </row>
    <row r="147" spans="1:6" ht="75" x14ac:dyDescent="0.2">
      <c r="A147" s="20" t="s">
        <v>79</v>
      </c>
      <c r="B147" s="17">
        <v>45272</v>
      </c>
      <c r="C147" s="21" t="str">
        <f>HYPERLINK("https://epingalert.org/en/Search?viewData= G/SPS/N/BDI/75, G/SPS/N/KEN/242, G/SPS/N/RWA/68, G/SPS/N/TZA/310, G/SPS/N/UGA/294"," G/SPS/N/BDI/75, G/SPS/N/KEN/242, G/SPS/N/RWA/68, G/SPS/N/TZA/310, G/SPS/N/UGA/294")</f>
        <v xml:space="preserve"> G/SPS/N/BDI/75, G/SPS/N/KEN/242, G/SPS/N/RWA/68, G/SPS/N/TZA/310, G/SPS/N/UGA/294</v>
      </c>
      <c r="D147" s="20" t="s">
        <v>57</v>
      </c>
      <c r="E147" s="17">
        <v>45332</v>
      </c>
      <c r="F147" s="21" t="s">
        <v>119</v>
      </c>
    </row>
    <row r="148" spans="1:6" ht="75" x14ac:dyDescent="0.2">
      <c r="A148" s="20" t="s">
        <v>43</v>
      </c>
      <c r="B148" s="17">
        <v>45272</v>
      </c>
      <c r="C148" s="21" t="str">
        <f>HYPERLINK("https://epingalert.org/en/Search?viewData= G/SPS/N/BDI/81, G/SPS/N/KEN/248, G/SPS/N/RWA/74, G/SPS/N/TZA/316, G/SPS/N/UGA/300"," G/SPS/N/BDI/81, G/SPS/N/KEN/248, G/SPS/N/RWA/74, G/SPS/N/TZA/316, G/SPS/N/UGA/300")</f>
        <v xml:space="preserve"> G/SPS/N/BDI/81, G/SPS/N/KEN/248, G/SPS/N/RWA/74, G/SPS/N/TZA/316, G/SPS/N/UGA/300</v>
      </c>
      <c r="D148" s="20" t="s">
        <v>57</v>
      </c>
      <c r="E148" s="17">
        <v>45332</v>
      </c>
      <c r="F148" s="21" t="s">
        <v>120</v>
      </c>
    </row>
    <row r="149" spans="1:6" x14ac:dyDescent="0.25">
      <c r="A149" s="20" t="s">
        <v>141</v>
      </c>
      <c r="B149" s="17">
        <v>45272</v>
      </c>
      <c r="C149" s="21" t="str">
        <f>HYPERLINK("https://epingalert.org/en/Search?viewData= G/SPS/N/CHL/777"," G/SPS/N/CHL/777")</f>
        <v xml:space="preserve"> G/SPS/N/CHL/777</v>
      </c>
      <c r="D149" s="22" t="s">
        <v>166</v>
      </c>
      <c r="E149" s="17">
        <v>45332</v>
      </c>
      <c r="F149" s="21" t="s">
        <v>121</v>
      </c>
    </row>
    <row r="150" spans="1:6" ht="75" x14ac:dyDescent="0.2">
      <c r="A150" s="20" t="s">
        <v>81</v>
      </c>
      <c r="B150" s="17">
        <v>45272</v>
      </c>
      <c r="C150" s="21" t="str">
        <f>HYPERLINK("https://epingalert.org/en/Search?viewData= G/SPS/N/BDI/79, G/SPS/N/KEN/246, G/SPS/N/RWA/72, G/SPS/N/TZA/314, G/SPS/N/UGA/298"," G/SPS/N/BDI/79, G/SPS/N/KEN/246, G/SPS/N/RWA/72, G/SPS/N/TZA/314, G/SPS/N/UGA/298")</f>
        <v xml:space="preserve"> G/SPS/N/BDI/79, G/SPS/N/KEN/246, G/SPS/N/RWA/72, G/SPS/N/TZA/314, G/SPS/N/UGA/298</v>
      </c>
      <c r="D150" s="20" t="s">
        <v>57</v>
      </c>
      <c r="E150" s="17">
        <v>45332</v>
      </c>
      <c r="F150" s="21" t="s">
        <v>122</v>
      </c>
    </row>
    <row r="151" spans="1:6" ht="75" x14ac:dyDescent="0.2">
      <c r="A151" s="20" t="s">
        <v>78</v>
      </c>
      <c r="B151" s="17">
        <v>45272</v>
      </c>
      <c r="C151" s="21" t="str">
        <f>HYPERLINK("https://epingalert.org/en/Search?viewData= G/SPS/N/BDI/76, G/SPS/N/KEN/243, G/SPS/N/RWA/69, G/SPS/N/TZA/311, G/SPS/N/UGA/295"," G/SPS/N/BDI/76, G/SPS/N/KEN/243, G/SPS/N/RWA/69, G/SPS/N/TZA/311, G/SPS/N/UGA/295")</f>
        <v xml:space="preserve"> G/SPS/N/BDI/76, G/SPS/N/KEN/243, G/SPS/N/RWA/69, G/SPS/N/TZA/311, G/SPS/N/UGA/295</v>
      </c>
      <c r="D151" s="20" t="s">
        <v>57</v>
      </c>
      <c r="E151" s="17">
        <v>45332</v>
      </c>
      <c r="F151" s="21" t="s">
        <v>123</v>
      </c>
    </row>
    <row r="152" spans="1:6" ht="75" x14ac:dyDescent="0.2">
      <c r="A152" s="20" t="s">
        <v>78</v>
      </c>
      <c r="B152" s="17">
        <v>45272</v>
      </c>
      <c r="C152" s="21" t="str">
        <f>HYPERLINK("https://epingalert.org/en/Search?viewData= G/SPS/N/BDI/79, G/SPS/N/KEN/246, G/SPS/N/RWA/72, G/SPS/N/TZA/314, G/SPS/N/UGA/298"," G/SPS/N/BDI/79, G/SPS/N/KEN/246, G/SPS/N/RWA/72, G/SPS/N/TZA/314, G/SPS/N/UGA/298")</f>
        <v xml:space="preserve"> G/SPS/N/BDI/79, G/SPS/N/KEN/246, G/SPS/N/RWA/72, G/SPS/N/TZA/314, G/SPS/N/UGA/298</v>
      </c>
      <c r="D152" s="20" t="s">
        <v>57</v>
      </c>
      <c r="E152" s="17">
        <v>45332</v>
      </c>
      <c r="F152" s="21" t="s">
        <v>122</v>
      </c>
    </row>
    <row r="153" spans="1:6" ht="75" x14ac:dyDescent="0.2">
      <c r="A153" s="20" t="s">
        <v>79</v>
      </c>
      <c r="B153" s="17">
        <v>45272</v>
      </c>
      <c r="C153" s="21" t="str">
        <f>HYPERLINK("https://epingalert.org/en/Search?viewData= G/SPS/N/BDI/82, G/SPS/N/KEN/249, G/SPS/N/RWA/75, G/SPS/N/TZA/317, G/SPS/N/UGA/301"," G/SPS/N/BDI/82, G/SPS/N/KEN/249, G/SPS/N/RWA/75, G/SPS/N/TZA/317, G/SPS/N/UGA/301")</f>
        <v xml:space="preserve"> G/SPS/N/BDI/82, G/SPS/N/KEN/249, G/SPS/N/RWA/75, G/SPS/N/TZA/317, G/SPS/N/UGA/301</v>
      </c>
      <c r="D153" s="20" t="s">
        <v>57</v>
      </c>
      <c r="E153" s="17">
        <v>45332</v>
      </c>
      <c r="F153" s="21" t="s">
        <v>124</v>
      </c>
    </row>
    <row r="154" spans="1:6" ht="75" x14ac:dyDescent="0.2">
      <c r="A154" s="20" t="s">
        <v>43</v>
      </c>
      <c r="B154" s="17">
        <v>45272</v>
      </c>
      <c r="C154" s="21" t="str">
        <f>HYPERLINK("https://epingalert.org/en/Search?viewData= G/SPS/N/BDI/77, G/SPS/N/KEN/244, G/SPS/N/RWA/70, G/SPS/N/TZA/312, G/SPS/N/UGA/296"," G/SPS/N/BDI/77, G/SPS/N/KEN/244, G/SPS/N/RWA/70, G/SPS/N/TZA/312, G/SPS/N/UGA/296")</f>
        <v xml:space="preserve"> G/SPS/N/BDI/77, G/SPS/N/KEN/244, G/SPS/N/RWA/70, G/SPS/N/TZA/312, G/SPS/N/UGA/296</v>
      </c>
      <c r="D154" s="20" t="s">
        <v>57</v>
      </c>
      <c r="E154" s="17">
        <v>45332</v>
      </c>
      <c r="F154" s="21" t="s">
        <v>125</v>
      </c>
    </row>
    <row r="155" spans="1:6" ht="75" x14ac:dyDescent="0.2">
      <c r="A155" s="20" t="s">
        <v>78</v>
      </c>
      <c r="B155" s="17">
        <v>45272</v>
      </c>
      <c r="C155" s="21" t="str">
        <f>HYPERLINK("https://epingalert.org/en/Search?viewData= G/SPS/N/BDI/80, G/SPS/N/KEN/247, G/SPS/N/RWA/73, G/SPS/N/TZA/315, G/SPS/N/UGA/299"," G/SPS/N/BDI/80, G/SPS/N/KEN/247, G/SPS/N/RWA/73, G/SPS/N/TZA/315, G/SPS/N/UGA/299")</f>
        <v xml:space="preserve"> G/SPS/N/BDI/80, G/SPS/N/KEN/247, G/SPS/N/RWA/73, G/SPS/N/TZA/315, G/SPS/N/UGA/299</v>
      </c>
      <c r="D155" s="20" t="s">
        <v>57</v>
      </c>
      <c r="E155" s="17">
        <v>45332</v>
      </c>
      <c r="F155" s="21" t="s">
        <v>126</v>
      </c>
    </row>
    <row r="156" spans="1:6" ht="75" x14ac:dyDescent="0.2">
      <c r="A156" s="20" t="s">
        <v>81</v>
      </c>
      <c r="B156" s="17">
        <v>45272</v>
      </c>
      <c r="C156" s="21" t="str">
        <f>HYPERLINK("https://epingalert.org/en/Search?viewData= G/SPS/N/BDI/80, G/SPS/N/KEN/247, G/SPS/N/RWA/73, G/SPS/N/TZA/315, G/SPS/N/UGA/299"," G/SPS/N/BDI/80, G/SPS/N/KEN/247, G/SPS/N/RWA/73, G/SPS/N/TZA/315, G/SPS/N/UGA/299")</f>
        <v xml:space="preserve"> G/SPS/N/BDI/80, G/SPS/N/KEN/247, G/SPS/N/RWA/73, G/SPS/N/TZA/315, G/SPS/N/UGA/299</v>
      </c>
      <c r="D156" s="20" t="s">
        <v>57</v>
      </c>
      <c r="E156" s="17">
        <v>45332</v>
      </c>
      <c r="F156" s="21" t="s">
        <v>126</v>
      </c>
    </row>
    <row r="157" spans="1:6" ht="75" x14ac:dyDescent="0.2">
      <c r="A157" s="20" t="s">
        <v>36</v>
      </c>
      <c r="B157" s="17">
        <v>45272</v>
      </c>
      <c r="C157" s="21" t="str">
        <f>HYPERLINK("https://epingalert.org/en/Search?viewData= G/SPS/N/BDI/82, G/SPS/N/KEN/249, G/SPS/N/RWA/75, G/SPS/N/TZA/317, G/SPS/N/UGA/301"," G/SPS/N/BDI/82, G/SPS/N/KEN/249, G/SPS/N/RWA/75, G/SPS/N/TZA/317, G/SPS/N/UGA/301")</f>
        <v xml:space="preserve"> G/SPS/N/BDI/82, G/SPS/N/KEN/249, G/SPS/N/RWA/75, G/SPS/N/TZA/317, G/SPS/N/UGA/301</v>
      </c>
      <c r="D157" s="20" t="s">
        <v>57</v>
      </c>
      <c r="E157" s="17">
        <v>45332</v>
      </c>
      <c r="F157" s="21" t="s">
        <v>124</v>
      </c>
    </row>
    <row r="158" spans="1:6" ht="75" x14ac:dyDescent="0.2">
      <c r="A158" s="20" t="s">
        <v>78</v>
      </c>
      <c r="B158" s="17">
        <v>45272</v>
      </c>
      <c r="C158" s="21" t="str">
        <f>HYPERLINK("https://epingalert.org/en/Search?viewData= G/SPS/N/BDI/82, G/SPS/N/KEN/249, G/SPS/N/RWA/75, G/SPS/N/TZA/317, G/SPS/N/UGA/301"," G/SPS/N/BDI/82, G/SPS/N/KEN/249, G/SPS/N/RWA/75, G/SPS/N/TZA/317, G/SPS/N/UGA/301")</f>
        <v xml:space="preserve"> G/SPS/N/BDI/82, G/SPS/N/KEN/249, G/SPS/N/RWA/75, G/SPS/N/TZA/317, G/SPS/N/UGA/301</v>
      </c>
      <c r="D158" s="20" t="s">
        <v>57</v>
      </c>
      <c r="E158" s="17">
        <v>45332</v>
      </c>
      <c r="F158" s="21" t="s">
        <v>124</v>
      </c>
    </row>
    <row r="159" spans="1:6" ht="30" x14ac:dyDescent="0.2">
      <c r="A159" s="20" t="s">
        <v>127</v>
      </c>
      <c r="B159" s="17">
        <v>45272</v>
      </c>
      <c r="C159" s="21" t="str">
        <f>HYPERLINK("https://epingalert.org/en/Search?viewData= G/SPS/N/EU/699"," G/SPS/N/EU/699")</f>
        <v xml:space="preserve"> G/SPS/N/EU/699</v>
      </c>
      <c r="D159" s="20" t="s">
        <v>152</v>
      </c>
      <c r="E159" s="17">
        <v>45332</v>
      </c>
      <c r="F159" s="21" t="s">
        <v>128</v>
      </c>
    </row>
    <row r="160" spans="1:6" ht="75" x14ac:dyDescent="0.2">
      <c r="A160" s="20" t="s">
        <v>43</v>
      </c>
      <c r="B160" s="17">
        <v>45272</v>
      </c>
      <c r="C160" s="21" t="str">
        <f>HYPERLINK("https://epingalert.org/en/Search?viewData= G/SPS/N/BDI/74, G/SPS/N/KEN/241, G/SPS/N/RWA/67, G/SPS/N/TZA/309, G/SPS/N/UGA/293"," G/SPS/N/BDI/74, G/SPS/N/KEN/241, G/SPS/N/RWA/67, G/SPS/N/TZA/309, G/SPS/N/UGA/293")</f>
        <v xml:space="preserve"> G/SPS/N/BDI/74, G/SPS/N/KEN/241, G/SPS/N/RWA/67, G/SPS/N/TZA/309, G/SPS/N/UGA/293</v>
      </c>
      <c r="D160" s="20" t="s">
        <v>57</v>
      </c>
      <c r="E160" s="17">
        <v>45332</v>
      </c>
      <c r="F160" s="21" t="s">
        <v>129</v>
      </c>
    </row>
    <row r="161" spans="1:6" ht="75" x14ac:dyDescent="0.2">
      <c r="A161" s="20" t="s">
        <v>79</v>
      </c>
      <c r="B161" s="17">
        <v>45272</v>
      </c>
      <c r="C161" s="21" t="str">
        <f>HYPERLINK("https://epingalert.org/en/Search?viewData= G/SPS/N/BDI/73, G/SPS/N/KEN/240, G/SPS/N/RWA/66, G/SPS/N/TZA/308, G/SPS/N/UGA/292"," G/SPS/N/BDI/73, G/SPS/N/KEN/240, G/SPS/N/RWA/66, G/SPS/N/TZA/308, G/SPS/N/UGA/292")</f>
        <v xml:space="preserve"> G/SPS/N/BDI/73, G/SPS/N/KEN/240, G/SPS/N/RWA/66, G/SPS/N/TZA/308, G/SPS/N/UGA/292</v>
      </c>
      <c r="D161" s="20" t="s">
        <v>147</v>
      </c>
      <c r="E161" s="17">
        <v>45332</v>
      </c>
      <c r="F161" s="21" t="s">
        <v>118</v>
      </c>
    </row>
    <row r="162" spans="1:6" ht="75" x14ac:dyDescent="0.2">
      <c r="A162" s="20" t="s">
        <v>36</v>
      </c>
      <c r="B162" s="17">
        <v>45272</v>
      </c>
      <c r="C162" s="21" t="str">
        <f>HYPERLINK("https://epingalert.org/en/Search?viewData= G/SPS/N/BDI/75, G/SPS/N/KEN/242, G/SPS/N/RWA/68, G/SPS/N/TZA/310, G/SPS/N/UGA/294"," G/SPS/N/BDI/75, G/SPS/N/KEN/242, G/SPS/N/RWA/68, G/SPS/N/TZA/310, G/SPS/N/UGA/294")</f>
        <v xml:space="preserve"> G/SPS/N/BDI/75, G/SPS/N/KEN/242, G/SPS/N/RWA/68, G/SPS/N/TZA/310, G/SPS/N/UGA/294</v>
      </c>
      <c r="D162" s="20" t="s">
        <v>57</v>
      </c>
      <c r="E162" s="17">
        <v>45332</v>
      </c>
      <c r="F162" s="21" t="s">
        <v>119</v>
      </c>
    </row>
    <row r="163" spans="1:6" ht="75" x14ac:dyDescent="0.2">
      <c r="A163" s="20" t="s">
        <v>43</v>
      </c>
      <c r="B163" s="17">
        <v>45272</v>
      </c>
      <c r="C163" s="21" t="str">
        <f>HYPERLINK("https://epingalert.org/en/Search?viewData= G/SPS/N/BDI/75, G/SPS/N/KEN/242, G/SPS/N/RWA/68, G/SPS/N/TZA/310, G/SPS/N/UGA/294"," G/SPS/N/BDI/75, G/SPS/N/KEN/242, G/SPS/N/RWA/68, G/SPS/N/TZA/310, G/SPS/N/UGA/294")</f>
        <v xml:space="preserve"> G/SPS/N/BDI/75, G/SPS/N/KEN/242, G/SPS/N/RWA/68, G/SPS/N/TZA/310, G/SPS/N/UGA/294</v>
      </c>
      <c r="D163" s="20" t="s">
        <v>57</v>
      </c>
      <c r="E163" s="17">
        <v>45332</v>
      </c>
      <c r="F163" s="21" t="s">
        <v>119</v>
      </c>
    </row>
    <row r="164" spans="1:6" ht="75" x14ac:dyDescent="0.2">
      <c r="A164" s="20" t="s">
        <v>78</v>
      </c>
      <c r="B164" s="17">
        <v>45272</v>
      </c>
      <c r="C164" s="21" t="str">
        <f>HYPERLINK("https://epingalert.org/en/Search?viewData= G/SPS/N/BDI/77, G/SPS/N/KEN/244, G/SPS/N/RWA/70, G/SPS/N/TZA/312, G/SPS/N/UGA/296"," G/SPS/N/BDI/77, G/SPS/N/KEN/244, G/SPS/N/RWA/70, G/SPS/N/TZA/312, G/SPS/N/UGA/296")</f>
        <v xml:space="preserve"> G/SPS/N/BDI/77, G/SPS/N/KEN/244, G/SPS/N/RWA/70, G/SPS/N/TZA/312, G/SPS/N/UGA/296</v>
      </c>
      <c r="D164" s="20" t="s">
        <v>57</v>
      </c>
      <c r="E164" s="17">
        <v>45332</v>
      </c>
      <c r="F164" s="21" t="s">
        <v>125</v>
      </c>
    </row>
    <row r="165" spans="1:6" ht="75" x14ac:dyDescent="0.2">
      <c r="A165" s="20" t="s">
        <v>81</v>
      </c>
      <c r="B165" s="17">
        <v>45272</v>
      </c>
      <c r="C165" s="21" t="str">
        <f>HYPERLINK("https://epingalert.org/en/Search?viewData= G/SPS/N/BDI/81, G/SPS/N/KEN/248, G/SPS/N/RWA/74, G/SPS/N/TZA/316, G/SPS/N/UGA/300"," G/SPS/N/BDI/81, G/SPS/N/KEN/248, G/SPS/N/RWA/74, G/SPS/N/TZA/316, G/SPS/N/UGA/300")</f>
        <v xml:space="preserve"> G/SPS/N/BDI/81, G/SPS/N/KEN/248, G/SPS/N/RWA/74, G/SPS/N/TZA/316, G/SPS/N/UGA/300</v>
      </c>
      <c r="D165" s="20" t="s">
        <v>57</v>
      </c>
      <c r="E165" s="17">
        <v>45332</v>
      </c>
      <c r="F165" s="21" t="s">
        <v>120</v>
      </c>
    </row>
    <row r="166" spans="1:6" ht="75" x14ac:dyDescent="0.2">
      <c r="A166" s="20" t="s">
        <v>78</v>
      </c>
      <c r="B166" s="17">
        <v>45272</v>
      </c>
      <c r="C166" s="21" t="str">
        <f>HYPERLINK("https://epingalert.org/en/Search?viewData= G/SPS/N/BDI/81, G/SPS/N/KEN/248, G/SPS/N/RWA/74, G/SPS/N/TZA/316, G/SPS/N/UGA/300"," G/SPS/N/BDI/81, G/SPS/N/KEN/248, G/SPS/N/RWA/74, G/SPS/N/TZA/316, G/SPS/N/UGA/300")</f>
        <v xml:space="preserve"> G/SPS/N/BDI/81, G/SPS/N/KEN/248, G/SPS/N/RWA/74, G/SPS/N/TZA/316, G/SPS/N/UGA/300</v>
      </c>
      <c r="D166" s="20" t="s">
        <v>57</v>
      </c>
      <c r="E166" s="17">
        <v>45332</v>
      </c>
      <c r="F166" s="21" t="s">
        <v>120</v>
      </c>
    </row>
    <row r="167" spans="1:6" ht="75" x14ac:dyDescent="0.2">
      <c r="A167" s="20" t="s">
        <v>79</v>
      </c>
      <c r="B167" s="17">
        <v>45272</v>
      </c>
      <c r="C167" s="21" t="str">
        <f>HYPERLINK("https://epingalert.org/en/Search?viewData= G/SPS/N/BDI/81, G/SPS/N/KEN/248, G/SPS/N/RWA/74, G/SPS/N/TZA/316, G/SPS/N/UGA/300"," G/SPS/N/BDI/81, G/SPS/N/KEN/248, G/SPS/N/RWA/74, G/SPS/N/TZA/316, G/SPS/N/UGA/300")</f>
        <v xml:space="preserve"> G/SPS/N/BDI/81, G/SPS/N/KEN/248, G/SPS/N/RWA/74, G/SPS/N/TZA/316, G/SPS/N/UGA/300</v>
      </c>
      <c r="D167" s="20" t="s">
        <v>57</v>
      </c>
      <c r="E167" s="17">
        <v>45332</v>
      </c>
      <c r="F167" s="21" t="s">
        <v>120</v>
      </c>
    </row>
    <row r="168" spans="1:6" ht="75" x14ac:dyDescent="0.2">
      <c r="A168" s="20" t="s">
        <v>36</v>
      </c>
      <c r="B168" s="17">
        <v>45272</v>
      </c>
      <c r="C168" s="21" t="str">
        <f>HYPERLINK("https://epingalert.org/en/Search?viewData= G/SPS/N/BDI/78, G/SPS/N/KEN/245, G/SPS/N/RWA/71, G/SPS/N/TZA/313, G/SPS/N/UGA/297"," G/SPS/N/BDI/78, G/SPS/N/KEN/245, G/SPS/N/RWA/71, G/SPS/N/TZA/313, G/SPS/N/UGA/297")</f>
        <v xml:space="preserve"> G/SPS/N/BDI/78, G/SPS/N/KEN/245, G/SPS/N/RWA/71, G/SPS/N/TZA/313, G/SPS/N/UGA/297</v>
      </c>
      <c r="D168" s="20" t="s">
        <v>57</v>
      </c>
      <c r="E168" s="17">
        <v>45332</v>
      </c>
      <c r="F168" s="21" t="s">
        <v>130</v>
      </c>
    </row>
    <row r="169" spans="1:6" ht="75" x14ac:dyDescent="0.2">
      <c r="A169" s="20" t="s">
        <v>78</v>
      </c>
      <c r="B169" s="17">
        <v>45272</v>
      </c>
      <c r="C169" s="21" t="str">
        <f>HYPERLINK("https://epingalert.org/en/Search?viewData= G/SPS/N/BDI/78, G/SPS/N/KEN/245, G/SPS/N/RWA/71, G/SPS/N/TZA/313, G/SPS/N/UGA/297"," G/SPS/N/BDI/78, G/SPS/N/KEN/245, G/SPS/N/RWA/71, G/SPS/N/TZA/313, G/SPS/N/UGA/297")</f>
        <v xml:space="preserve"> G/SPS/N/BDI/78, G/SPS/N/KEN/245, G/SPS/N/RWA/71, G/SPS/N/TZA/313, G/SPS/N/UGA/297</v>
      </c>
      <c r="D169" s="20" t="s">
        <v>57</v>
      </c>
      <c r="E169" s="17">
        <v>45332</v>
      </c>
      <c r="F169" s="21" t="s">
        <v>130</v>
      </c>
    </row>
    <row r="170" spans="1:6" ht="75" x14ac:dyDescent="0.2">
      <c r="A170" s="20" t="s">
        <v>36</v>
      </c>
      <c r="B170" s="17">
        <v>45272</v>
      </c>
      <c r="C170" s="21" t="str">
        <f>HYPERLINK("https://epingalert.org/en/Search?viewData= G/SPS/N/BDI/81, G/SPS/N/KEN/248, G/SPS/N/RWA/74, G/SPS/N/TZA/316, G/SPS/N/UGA/300"," G/SPS/N/BDI/81, G/SPS/N/KEN/248, G/SPS/N/RWA/74, G/SPS/N/TZA/316, G/SPS/N/UGA/300")</f>
        <v xml:space="preserve"> G/SPS/N/BDI/81, G/SPS/N/KEN/248, G/SPS/N/RWA/74, G/SPS/N/TZA/316, G/SPS/N/UGA/300</v>
      </c>
      <c r="D170" s="20" t="s">
        <v>57</v>
      </c>
      <c r="E170" s="17">
        <v>45332</v>
      </c>
      <c r="F170" s="21" t="s">
        <v>120</v>
      </c>
    </row>
    <row r="171" spans="1:6" ht="75" x14ac:dyDescent="0.2">
      <c r="A171" s="20" t="s">
        <v>43</v>
      </c>
      <c r="B171" s="17">
        <v>45272</v>
      </c>
      <c r="C171" s="21" t="str">
        <f>HYPERLINK("https://epingalert.org/en/Search?viewData= G/SPS/N/BDI/82, G/SPS/N/KEN/249, G/SPS/N/RWA/75, G/SPS/N/TZA/317, G/SPS/N/UGA/301"," G/SPS/N/BDI/82, G/SPS/N/KEN/249, G/SPS/N/RWA/75, G/SPS/N/TZA/317, G/SPS/N/UGA/301")</f>
        <v xml:space="preserve"> G/SPS/N/BDI/82, G/SPS/N/KEN/249, G/SPS/N/RWA/75, G/SPS/N/TZA/317, G/SPS/N/UGA/301</v>
      </c>
      <c r="D171" s="20" t="s">
        <v>57</v>
      </c>
      <c r="E171" s="17">
        <v>45332</v>
      </c>
      <c r="F171" s="21" t="s">
        <v>124</v>
      </c>
    </row>
    <row r="172" spans="1:6" ht="75" x14ac:dyDescent="0.2">
      <c r="A172" s="20" t="s">
        <v>78</v>
      </c>
      <c r="B172" s="17">
        <v>45272</v>
      </c>
      <c r="C172" s="21" t="str">
        <f>HYPERLINK("https://epingalert.org/en/Search?viewData= G/SPS/N/BDI/74, G/SPS/N/KEN/241, G/SPS/N/RWA/67, G/SPS/N/TZA/309, G/SPS/N/UGA/293"," G/SPS/N/BDI/74, G/SPS/N/KEN/241, G/SPS/N/RWA/67, G/SPS/N/TZA/309, G/SPS/N/UGA/293")</f>
        <v xml:space="preserve"> G/SPS/N/BDI/74, G/SPS/N/KEN/241, G/SPS/N/RWA/67, G/SPS/N/TZA/309, G/SPS/N/UGA/293</v>
      </c>
      <c r="D172" s="20" t="s">
        <v>57</v>
      </c>
      <c r="E172" s="17">
        <v>45332</v>
      </c>
      <c r="F172" s="21" t="s">
        <v>129</v>
      </c>
    </row>
    <row r="173" spans="1:6" ht="75" x14ac:dyDescent="0.2">
      <c r="A173" s="20" t="s">
        <v>79</v>
      </c>
      <c r="B173" s="17">
        <v>45272</v>
      </c>
      <c r="C173" s="21" t="str">
        <f>HYPERLINK("https://epingalert.org/en/Search?viewData= G/SPS/N/BDI/79, G/SPS/N/KEN/246, G/SPS/N/RWA/72, G/SPS/N/TZA/314, G/SPS/N/UGA/298"," G/SPS/N/BDI/79, G/SPS/N/KEN/246, G/SPS/N/RWA/72, G/SPS/N/TZA/314, G/SPS/N/UGA/298")</f>
        <v xml:space="preserve"> G/SPS/N/BDI/79, G/SPS/N/KEN/246, G/SPS/N/RWA/72, G/SPS/N/TZA/314, G/SPS/N/UGA/298</v>
      </c>
      <c r="D173" s="20" t="s">
        <v>57</v>
      </c>
      <c r="E173" s="17">
        <v>45332</v>
      </c>
      <c r="F173" s="21" t="s">
        <v>122</v>
      </c>
    </row>
    <row r="174" spans="1:6" ht="75" x14ac:dyDescent="0.2">
      <c r="A174" s="20" t="s">
        <v>81</v>
      </c>
      <c r="B174" s="17">
        <v>45272</v>
      </c>
      <c r="C174" s="21" t="str">
        <f>HYPERLINK("https://epingalert.org/en/Search?viewData= G/SPS/N/BDI/77, G/SPS/N/KEN/244, G/SPS/N/RWA/70, G/SPS/N/TZA/312, G/SPS/N/UGA/296"," G/SPS/N/BDI/77, G/SPS/N/KEN/244, G/SPS/N/RWA/70, G/SPS/N/TZA/312, G/SPS/N/UGA/296")</f>
        <v xml:space="preserve"> G/SPS/N/BDI/77, G/SPS/N/KEN/244, G/SPS/N/RWA/70, G/SPS/N/TZA/312, G/SPS/N/UGA/296</v>
      </c>
      <c r="D174" s="20" t="s">
        <v>57</v>
      </c>
      <c r="E174" s="17">
        <v>45332</v>
      </c>
      <c r="F174" s="21" t="s">
        <v>125</v>
      </c>
    </row>
    <row r="175" spans="1:6" x14ac:dyDescent="0.25">
      <c r="A175" s="20" t="s">
        <v>131</v>
      </c>
      <c r="B175" s="17">
        <v>45272</v>
      </c>
      <c r="C175" s="21" t="str">
        <f>HYPERLINK("https://epingalert.org/en/Search?viewData= G/SPS/N/CRI/255"," G/SPS/N/CRI/255")</f>
        <v xml:space="preserve"> G/SPS/N/CRI/255</v>
      </c>
      <c r="D175" s="22" t="s">
        <v>167</v>
      </c>
      <c r="E175" s="17" t="s">
        <v>8</v>
      </c>
      <c r="F175" s="21" t="s">
        <v>132</v>
      </c>
    </row>
    <row r="176" spans="1:6" ht="60" x14ac:dyDescent="0.2">
      <c r="A176" s="20" t="s">
        <v>127</v>
      </c>
      <c r="B176" s="17">
        <v>45272</v>
      </c>
      <c r="C176" s="21" t="str">
        <f>HYPERLINK("https://epingalert.org/en/Search?viewData= G/SPS/N/EU/701"," G/SPS/N/EU/701")</f>
        <v xml:space="preserve"> G/SPS/N/EU/701</v>
      </c>
      <c r="D176" s="20" t="s">
        <v>152</v>
      </c>
      <c r="E176" s="17">
        <v>45332</v>
      </c>
      <c r="F176" s="21" t="s">
        <v>133</v>
      </c>
    </row>
    <row r="177" spans="1:6" ht="75" x14ac:dyDescent="0.2">
      <c r="A177" s="20" t="s">
        <v>81</v>
      </c>
      <c r="B177" s="17">
        <v>45272</v>
      </c>
      <c r="C177" s="21" t="str">
        <f>HYPERLINK("https://epingalert.org/en/Search?viewData= G/SPS/N/BDI/72, G/SPS/N/KEN/239, G/SPS/N/RWA/65, G/SPS/N/TZA/307, G/SPS/N/UGA/291"," G/SPS/N/BDI/72, G/SPS/N/KEN/239, G/SPS/N/RWA/65, G/SPS/N/TZA/307, G/SPS/N/UGA/291")</f>
        <v xml:space="preserve"> G/SPS/N/BDI/72, G/SPS/N/KEN/239, G/SPS/N/RWA/65, G/SPS/N/TZA/307, G/SPS/N/UGA/291</v>
      </c>
      <c r="D177" s="20" t="s">
        <v>57</v>
      </c>
      <c r="E177" s="17">
        <v>45332</v>
      </c>
      <c r="F177" s="21" t="s">
        <v>134</v>
      </c>
    </row>
    <row r="178" spans="1:6" ht="75" x14ac:dyDescent="0.2">
      <c r="A178" s="20" t="s">
        <v>36</v>
      </c>
      <c r="B178" s="17">
        <v>45272</v>
      </c>
      <c r="C178" s="21" t="str">
        <f>HYPERLINK("https://epingalert.org/en/Search?viewData= G/SPS/N/BDI/73, G/SPS/N/KEN/240, G/SPS/N/RWA/66, G/SPS/N/TZA/308, G/SPS/N/UGA/292"," G/SPS/N/BDI/73, G/SPS/N/KEN/240, G/SPS/N/RWA/66, G/SPS/N/TZA/308, G/SPS/N/UGA/292")</f>
        <v xml:space="preserve"> G/SPS/N/BDI/73, G/SPS/N/KEN/240, G/SPS/N/RWA/66, G/SPS/N/TZA/308, G/SPS/N/UGA/292</v>
      </c>
      <c r="D178" s="20" t="s">
        <v>147</v>
      </c>
      <c r="E178" s="17">
        <v>45332</v>
      </c>
      <c r="F178" s="21" t="s">
        <v>118</v>
      </c>
    </row>
    <row r="179" spans="1:6" ht="75" x14ac:dyDescent="0.2">
      <c r="A179" s="20" t="s">
        <v>78</v>
      </c>
      <c r="B179" s="17">
        <v>45272</v>
      </c>
      <c r="C179" s="21" t="str">
        <f>HYPERLINK("https://epingalert.org/en/Search?viewData= G/SPS/N/BDI/75, G/SPS/N/KEN/242, G/SPS/N/RWA/68, G/SPS/N/TZA/310, G/SPS/N/UGA/294"," G/SPS/N/BDI/75, G/SPS/N/KEN/242, G/SPS/N/RWA/68, G/SPS/N/TZA/310, G/SPS/N/UGA/294")</f>
        <v xml:space="preserve"> G/SPS/N/BDI/75, G/SPS/N/KEN/242, G/SPS/N/RWA/68, G/SPS/N/TZA/310, G/SPS/N/UGA/294</v>
      </c>
      <c r="D179" s="20" t="s">
        <v>57</v>
      </c>
      <c r="E179" s="17">
        <v>45332</v>
      </c>
      <c r="F179" s="21" t="s">
        <v>119</v>
      </c>
    </row>
    <row r="180" spans="1:6" ht="75" x14ac:dyDescent="0.2">
      <c r="A180" s="20" t="s">
        <v>43</v>
      </c>
      <c r="B180" s="17">
        <v>45272</v>
      </c>
      <c r="C180" s="21" t="str">
        <f>HYPERLINK("https://epingalert.org/en/Search?viewData= G/SPS/N/BDI/76, G/SPS/N/KEN/243, G/SPS/N/RWA/69, G/SPS/N/TZA/311, G/SPS/N/UGA/295"," G/SPS/N/BDI/76, G/SPS/N/KEN/243, G/SPS/N/RWA/69, G/SPS/N/TZA/311, G/SPS/N/UGA/295")</f>
        <v xml:space="preserve"> G/SPS/N/BDI/76, G/SPS/N/KEN/243, G/SPS/N/RWA/69, G/SPS/N/TZA/311, G/SPS/N/UGA/295</v>
      </c>
      <c r="D180" s="20" t="s">
        <v>57</v>
      </c>
      <c r="E180" s="17">
        <v>45332</v>
      </c>
      <c r="F180" s="21" t="s">
        <v>123</v>
      </c>
    </row>
    <row r="181" spans="1:6" ht="75" x14ac:dyDescent="0.2">
      <c r="A181" s="20" t="s">
        <v>81</v>
      </c>
      <c r="B181" s="17">
        <v>45272</v>
      </c>
      <c r="C181" s="21" t="str">
        <f>HYPERLINK("https://epingalert.org/en/Search?viewData= G/SPS/N/BDI/82, G/SPS/N/KEN/249, G/SPS/N/RWA/75, G/SPS/N/TZA/317, G/SPS/N/UGA/301"," G/SPS/N/BDI/82, G/SPS/N/KEN/249, G/SPS/N/RWA/75, G/SPS/N/TZA/317, G/SPS/N/UGA/301")</f>
        <v xml:space="preserve"> G/SPS/N/BDI/82, G/SPS/N/KEN/249, G/SPS/N/RWA/75, G/SPS/N/TZA/317, G/SPS/N/UGA/301</v>
      </c>
      <c r="D181" s="20" t="s">
        <v>57</v>
      </c>
      <c r="E181" s="17">
        <v>45332</v>
      </c>
      <c r="F181" s="21" t="s">
        <v>124</v>
      </c>
    </row>
    <row r="182" spans="1:6" ht="75" x14ac:dyDescent="0.2">
      <c r="A182" s="20" t="s">
        <v>36</v>
      </c>
      <c r="B182" s="17">
        <v>45272</v>
      </c>
      <c r="C182" s="21" t="str">
        <f>HYPERLINK("https://epingalert.org/en/Search?viewData= G/SPS/N/BDI/80, G/SPS/N/KEN/247, G/SPS/N/RWA/73, G/SPS/N/TZA/315, G/SPS/N/UGA/299"," G/SPS/N/BDI/80, G/SPS/N/KEN/247, G/SPS/N/RWA/73, G/SPS/N/TZA/315, G/SPS/N/UGA/299")</f>
        <v xml:space="preserve"> G/SPS/N/BDI/80, G/SPS/N/KEN/247, G/SPS/N/RWA/73, G/SPS/N/TZA/315, G/SPS/N/UGA/299</v>
      </c>
      <c r="D182" s="20" t="s">
        <v>57</v>
      </c>
      <c r="E182" s="17">
        <v>45332</v>
      </c>
      <c r="F182" s="21" t="s">
        <v>126</v>
      </c>
    </row>
    <row r="183" spans="1:6" ht="75" x14ac:dyDescent="0.2">
      <c r="A183" s="20" t="s">
        <v>43</v>
      </c>
      <c r="B183" s="17">
        <v>45272</v>
      </c>
      <c r="C183" s="21" t="str">
        <f>HYPERLINK("https://epingalert.org/en/Search?viewData= G/SPS/N/BDI/80, G/SPS/N/KEN/247, G/SPS/N/RWA/73, G/SPS/N/TZA/315, G/SPS/N/UGA/299"," G/SPS/N/BDI/80, G/SPS/N/KEN/247, G/SPS/N/RWA/73, G/SPS/N/TZA/315, G/SPS/N/UGA/299")</f>
        <v xml:space="preserve"> G/SPS/N/BDI/80, G/SPS/N/KEN/247, G/SPS/N/RWA/73, G/SPS/N/TZA/315, G/SPS/N/UGA/299</v>
      </c>
      <c r="D183" s="20" t="s">
        <v>57</v>
      </c>
      <c r="E183" s="17">
        <v>45332</v>
      </c>
      <c r="F183" s="21" t="s">
        <v>126</v>
      </c>
    </row>
    <row r="184" spans="1:6" x14ac:dyDescent="0.25">
      <c r="A184" s="20" t="s">
        <v>81</v>
      </c>
      <c r="B184" s="17">
        <v>45272</v>
      </c>
      <c r="C184" s="21" t="str">
        <f>HYPERLINK("https://epingalert.org/en/Search?viewData= G/TBT/N/TZA/1065"," G/TBT/N/TZA/1065")</f>
        <v xml:space="preserve"> G/TBT/N/TZA/1065</v>
      </c>
      <c r="D184" s="22" t="s">
        <v>149</v>
      </c>
      <c r="E184" s="17">
        <v>45332</v>
      </c>
      <c r="F184" s="21" t="s">
        <v>135</v>
      </c>
    </row>
    <row r="185" spans="1:6" ht="30" x14ac:dyDescent="0.2">
      <c r="A185" s="20" t="s">
        <v>145</v>
      </c>
      <c r="B185" s="17">
        <v>45272</v>
      </c>
      <c r="C185" s="21" t="str">
        <f>HYPERLINK("https://epingalert.org/en/Search?viewData= G/TBT/N/ECU/522"," G/TBT/N/ECU/522")</f>
        <v xml:space="preserve"> G/TBT/N/ECU/522</v>
      </c>
      <c r="D185" s="20" t="s">
        <v>161</v>
      </c>
      <c r="E185" s="17">
        <v>45332</v>
      </c>
      <c r="F185" s="21" t="s">
        <v>136</v>
      </c>
    </row>
    <row r="186" spans="1:6" ht="75" x14ac:dyDescent="0.2">
      <c r="A186" s="20" t="s">
        <v>36</v>
      </c>
      <c r="B186" s="17">
        <v>45272</v>
      </c>
      <c r="C186" s="21" t="str">
        <f>HYPERLINK("https://epingalert.org/en/Search?viewData= G/SPS/N/BDI/72, G/SPS/N/KEN/239, G/SPS/N/RWA/65, G/SPS/N/TZA/307, G/SPS/N/UGA/291"," G/SPS/N/BDI/72, G/SPS/N/KEN/239, G/SPS/N/RWA/65, G/SPS/N/TZA/307, G/SPS/N/UGA/291")</f>
        <v xml:space="preserve"> G/SPS/N/BDI/72, G/SPS/N/KEN/239, G/SPS/N/RWA/65, G/SPS/N/TZA/307, G/SPS/N/UGA/291</v>
      </c>
      <c r="D186" s="20" t="s">
        <v>57</v>
      </c>
      <c r="E186" s="17">
        <v>45332</v>
      </c>
      <c r="F186" s="21" t="s">
        <v>134</v>
      </c>
    </row>
    <row r="187" spans="1:6" ht="75" x14ac:dyDescent="0.2">
      <c r="A187" s="20" t="s">
        <v>79</v>
      </c>
      <c r="B187" s="17">
        <v>45272</v>
      </c>
      <c r="C187" s="21" t="str">
        <f>HYPERLINK("https://epingalert.org/en/Search?viewData= G/SPS/N/BDI/78, G/SPS/N/KEN/245, G/SPS/N/RWA/71, G/SPS/N/TZA/313, G/SPS/N/UGA/297"," G/SPS/N/BDI/78, G/SPS/N/KEN/245, G/SPS/N/RWA/71, G/SPS/N/TZA/313, G/SPS/N/UGA/297")</f>
        <v xml:space="preserve"> G/SPS/N/BDI/78, G/SPS/N/KEN/245, G/SPS/N/RWA/71, G/SPS/N/TZA/313, G/SPS/N/UGA/297</v>
      </c>
      <c r="D187" s="20" t="s">
        <v>57</v>
      </c>
      <c r="E187" s="17">
        <v>45332</v>
      </c>
      <c r="F187" s="21" t="s">
        <v>130</v>
      </c>
    </row>
    <row r="188" spans="1:6" ht="75" x14ac:dyDescent="0.2">
      <c r="A188" s="20" t="s">
        <v>36</v>
      </c>
      <c r="B188" s="17">
        <v>45272</v>
      </c>
      <c r="C188" s="21" t="str">
        <f>HYPERLINK("https://epingalert.org/en/Search?viewData= G/SPS/N/BDI/79, G/SPS/N/KEN/246, G/SPS/N/RWA/72, G/SPS/N/TZA/314, G/SPS/N/UGA/298"," G/SPS/N/BDI/79, G/SPS/N/KEN/246, G/SPS/N/RWA/72, G/SPS/N/TZA/314, G/SPS/N/UGA/298")</f>
        <v xml:space="preserve"> G/SPS/N/BDI/79, G/SPS/N/KEN/246, G/SPS/N/RWA/72, G/SPS/N/TZA/314, G/SPS/N/UGA/298</v>
      </c>
      <c r="D188" s="20" t="s">
        <v>57</v>
      </c>
      <c r="E188" s="17">
        <v>45332</v>
      </c>
      <c r="F188" s="21" t="s">
        <v>122</v>
      </c>
    </row>
    <row r="189" spans="1:6" ht="75" x14ac:dyDescent="0.2">
      <c r="A189" s="20" t="s">
        <v>78</v>
      </c>
      <c r="B189" s="17">
        <v>45272</v>
      </c>
      <c r="C189" s="21" t="str">
        <f>HYPERLINK("https://epingalert.org/en/Search?viewData= G/SPS/N/BDI/72, G/SPS/N/KEN/239, G/SPS/N/RWA/65, G/SPS/N/TZA/307, G/SPS/N/UGA/291"," G/SPS/N/BDI/72, G/SPS/N/KEN/239, G/SPS/N/RWA/65, G/SPS/N/TZA/307, G/SPS/N/UGA/291")</f>
        <v xml:space="preserve"> G/SPS/N/BDI/72, G/SPS/N/KEN/239, G/SPS/N/RWA/65, G/SPS/N/TZA/307, G/SPS/N/UGA/291</v>
      </c>
      <c r="D189" s="20" t="s">
        <v>57</v>
      </c>
      <c r="E189" s="17">
        <v>45332</v>
      </c>
      <c r="F189" s="21" t="s">
        <v>134</v>
      </c>
    </row>
    <row r="190" spans="1:6" ht="75" x14ac:dyDescent="0.2">
      <c r="A190" s="20" t="s">
        <v>81</v>
      </c>
      <c r="B190" s="17">
        <v>45272</v>
      </c>
      <c r="C190" s="21" t="str">
        <f>HYPERLINK("https://epingalert.org/en/Search?viewData= G/SPS/N/BDI/75, G/SPS/N/KEN/242, G/SPS/N/RWA/68, G/SPS/N/TZA/310, G/SPS/N/UGA/294"," G/SPS/N/BDI/75, G/SPS/N/KEN/242, G/SPS/N/RWA/68, G/SPS/N/TZA/310, G/SPS/N/UGA/294")</f>
        <v xml:space="preserve"> G/SPS/N/BDI/75, G/SPS/N/KEN/242, G/SPS/N/RWA/68, G/SPS/N/TZA/310, G/SPS/N/UGA/294</v>
      </c>
      <c r="D190" s="20" t="s">
        <v>57</v>
      </c>
      <c r="E190" s="17">
        <v>45332</v>
      </c>
      <c r="F190" s="21" t="s">
        <v>119</v>
      </c>
    </row>
    <row r="191" spans="1:6" ht="75" x14ac:dyDescent="0.2">
      <c r="A191" s="20" t="s">
        <v>43</v>
      </c>
      <c r="B191" s="17">
        <v>45272</v>
      </c>
      <c r="C191" s="21" t="str">
        <f>HYPERLINK("https://epingalert.org/en/Search?viewData= G/SPS/N/BDI/79, G/SPS/N/KEN/246, G/SPS/N/RWA/72, G/SPS/N/TZA/314, G/SPS/N/UGA/298"," G/SPS/N/BDI/79, G/SPS/N/KEN/246, G/SPS/N/RWA/72, G/SPS/N/TZA/314, G/SPS/N/UGA/298")</f>
        <v xml:space="preserve"> G/SPS/N/BDI/79, G/SPS/N/KEN/246, G/SPS/N/RWA/72, G/SPS/N/TZA/314, G/SPS/N/UGA/298</v>
      </c>
      <c r="D191" s="20" t="s">
        <v>57</v>
      </c>
      <c r="E191" s="17">
        <v>45332</v>
      </c>
      <c r="F191" s="21" t="s">
        <v>122</v>
      </c>
    </row>
    <row r="192" spans="1:6" ht="75" x14ac:dyDescent="0.2">
      <c r="A192" s="20" t="s">
        <v>43</v>
      </c>
      <c r="B192" s="17">
        <v>45272</v>
      </c>
      <c r="C192" s="21" t="str">
        <f>HYPERLINK("https://epingalert.org/en/Search?viewData= G/SPS/N/BDI/78, G/SPS/N/KEN/245, G/SPS/N/RWA/71, G/SPS/N/TZA/313, G/SPS/N/UGA/297"," G/SPS/N/BDI/78, G/SPS/N/KEN/245, G/SPS/N/RWA/71, G/SPS/N/TZA/313, G/SPS/N/UGA/297")</f>
        <v xml:space="preserve"> G/SPS/N/BDI/78, G/SPS/N/KEN/245, G/SPS/N/RWA/71, G/SPS/N/TZA/313, G/SPS/N/UGA/297</v>
      </c>
      <c r="D192" s="20" t="s">
        <v>57</v>
      </c>
      <c r="E192" s="17">
        <v>45332</v>
      </c>
      <c r="F192" s="21" t="s">
        <v>130</v>
      </c>
    </row>
    <row r="193" spans="1:6" ht="75" x14ac:dyDescent="0.2">
      <c r="A193" s="20" t="s">
        <v>79</v>
      </c>
      <c r="B193" s="17">
        <v>45272</v>
      </c>
      <c r="C193" s="21" t="str">
        <f>HYPERLINK("https://epingalert.org/en/Search?viewData= G/SPS/N/BDI/72, G/SPS/N/KEN/239, G/SPS/N/RWA/65, G/SPS/N/TZA/307, G/SPS/N/UGA/291"," G/SPS/N/BDI/72, G/SPS/N/KEN/239, G/SPS/N/RWA/65, G/SPS/N/TZA/307, G/SPS/N/UGA/291")</f>
        <v xml:space="preserve"> G/SPS/N/BDI/72, G/SPS/N/KEN/239, G/SPS/N/RWA/65, G/SPS/N/TZA/307, G/SPS/N/UGA/291</v>
      </c>
      <c r="D193" s="20" t="s">
        <v>57</v>
      </c>
      <c r="E193" s="17">
        <v>45332</v>
      </c>
      <c r="F193" s="21" t="s">
        <v>134</v>
      </c>
    </row>
    <row r="194" spans="1:6" ht="30" x14ac:dyDescent="0.25">
      <c r="A194" s="22" t="s">
        <v>28</v>
      </c>
      <c r="B194" s="17">
        <v>45272</v>
      </c>
      <c r="C194" s="21" t="str">
        <f>HYPERLINK("https://epingalert.org/en/Search?viewData= G/TBT/N/EU/1037"," G/TBT/N/EU/1037")</f>
        <v xml:space="preserve"> G/TBT/N/EU/1037</v>
      </c>
      <c r="D194" s="20" t="s">
        <v>148</v>
      </c>
      <c r="E194" s="17">
        <v>45332</v>
      </c>
      <c r="F194" s="21" t="s">
        <v>137</v>
      </c>
    </row>
    <row r="195" spans="1:6" ht="75" x14ac:dyDescent="0.2">
      <c r="A195" s="20" t="s">
        <v>79</v>
      </c>
      <c r="B195" s="17">
        <v>45272</v>
      </c>
      <c r="C195" s="21" t="str">
        <f>HYPERLINK("https://epingalert.org/en/Search?viewData= G/SPS/N/BDI/76, G/SPS/N/KEN/243, G/SPS/N/RWA/69, G/SPS/N/TZA/311, G/SPS/N/UGA/295"," G/SPS/N/BDI/76, G/SPS/N/KEN/243, G/SPS/N/RWA/69, G/SPS/N/TZA/311, G/SPS/N/UGA/295")</f>
        <v xml:space="preserve"> G/SPS/N/BDI/76, G/SPS/N/KEN/243, G/SPS/N/RWA/69, G/SPS/N/TZA/311, G/SPS/N/UGA/295</v>
      </c>
      <c r="D195" s="20" t="s">
        <v>57</v>
      </c>
      <c r="E195" s="17">
        <v>45332</v>
      </c>
      <c r="F195" s="21" t="s">
        <v>123</v>
      </c>
    </row>
    <row r="196" spans="1:6" ht="75" x14ac:dyDescent="0.2">
      <c r="A196" s="20" t="s">
        <v>79</v>
      </c>
      <c r="B196" s="17">
        <v>45272</v>
      </c>
      <c r="C196" s="21" t="str">
        <f>HYPERLINK("https://epingalert.org/en/Search?viewData= G/SPS/N/BDI/77, G/SPS/N/KEN/244, G/SPS/N/RWA/70, G/SPS/N/TZA/312, G/SPS/N/UGA/296"," G/SPS/N/BDI/77, G/SPS/N/KEN/244, G/SPS/N/RWA/70, G/SPS/N/TZA/312, G/SPS/N/UGA/296")</f>
        <v xml:space="preserve"> G/SPS/N/BDI/77, G/SPS/N/KEN/244, G/SPS/N/RWA/70, G/SPS/N/TZA/312, G/SPS/N/UGA/296</v>
      </c>
      <c r="D196" s="20" t="s">
        <v>57</v>
      </c>
      <c r="E196" s="17">
        <v>45332</v>
      </c>
      <c r="F196" s="21" t="s">
        <v>125</v>
      </c>
    </row>
    <row r="197" spans="1:6" x14ac:dyDescent="0.25">
      <c r="A197" s="20" t="s">
        <v>141</v>
      </c>
      <c r="B197" s="17">
        <v>45272</v>
      </c>
      <c r="C197" s="21" t="str">
        <f>HYPERLINK("https://epingalert.org/en/Search?viewData= G/SPS/N/CHL/776"," G/SPS/N/CHL/776")</f>
        <v xml:space="preserve"> G/SPS/N/CHL/776</v>
      </c>
      <c r="D197" s="22" t="s">
        <v>317</v>
      </c>
      <c r="E197" s="17">
        <v>45332</v>
      </c>
      <c r="F197" s="21" t="s">
        <v>138</v>
      </c>
    </row>
    <row r="198" spans="1:6" ht="75" x14ac:dyDescent="0.2">
      <c r="A198" s="20" t="s">
        <v>79</v>
      </c>
      <c r="B198" s="17">
        <v>45272</v>
      </c>
      <c r="C198" s="21" t="str">
        <f>HYPERLINK("https://epingalert.org/en/Search?viewData= G/SPS/N/BDI/74, G/SPS/N/KEN/241, G/SPS/N/RWA/67, G/SPS/N/TZA/309, G/SPS/N/UGA/293"," G/SPS/N/BDI/74, G/SPS/N/KEN/241, G/SPS/N/RWA/67, G/SPS/N/TZA/309, G/SPS/N/UGA/293")</f>
        <v xml:space="preserve"> G/SPS/N/BDI/74, G/SPS/N/KEN/241, G/SPS/N/RWA/67, G/SPS/N/TZA/309, G/SPS/N/UGA/293</v>
      </c>
      <c r="D198" s="20" t="s">
        <v>57</v>
      </c>
      <c r="E198" s="17">
        <v>45332</v>
      </c>
      <c r="F198" s="21" t="s">
        <v>129</v>
      </c>
    </row>
    <row r="199" spans="1:6" ht="75" x14ac:dyDescent="0.2">
      <c r="A199" s="20" t="s">
        <v>81</v>
      </c>
      <c r="B199" s="17">
        <v>45272</v>
      </c>
      <c r="C199" s="21" t="str">
        <f>HYPERLINK("https://epingalert.org/en/Search?viewData= G/SPS/N/BDI/76, G/SPS/N/KEN/243, G/SPS/N/RWA/69, G/SPS/N/TZA/311, G/SPS/N/UGA/295"," G/SPS/N/BDI/76, G/SPS/N/KEN/243, G/SPS/N/RWA/69, G/SPS/N/TZA/311, G/SPS/N/UGA/295")</f>
        <v xml:space="preserve"> G/SPS/N/BDI/76, G/SPS/N/KEN/243, G/SPS/N/RWA/69, G/SPS/N/TZA/311, G/SPS/N/UGA/295</v>
      </c>
      <c r="D199" s="20" t="s">
        <v>57</v>
      </c>
      <c r="E199" s="17">
        <v>45332</v>
      </c>
      <c r="F199" s="21" t="s">
        <v>123</v>
      </c>
    </row>
    <row r="200" spans="1:6" ht="75" x14ac:dyDescent="0.2">
      <c r="A200" s="20" t="s">
        <v>36</v>
      </c>
      <c r="B200" s="17">
        <v>45272</v>
      </c>
      <c r="C200" s="21" t="str">
        <f>HYPERLINK("https://epingalert.org/en/Search?viewData= G/SPS/N/BDI/76, G/SPS/N/KEN/243, G/SPS/N/RWA/69, G/SPS/N/TZA/311, G/SPS/N/UGA/295"," G/SPS/N/BDI/76, G/SPS/N/KEN/243, G/SPS/N/RWA/69, G/SPS/N/TZA/311, G/SPS/N/UGA/295")</f>
        <v xml:space="preserve"> G/SPS/N/BDI/76, G/SPS/N/KEN/243, G/SPS/N/RWA/69, G/SPS/N/TZA/311, G/SPS/N/UGA/295</v>
      </c>
      <c r="D200" s="20" t="s">
        <v>57</v>
      </c>
      <c r="E200" s="17">
        <v>45332</v>
      </c>
      <c r="F200" s="21" t="s">
        <v>123</v>
      </c>
    </row>
    <row r="201" spans="1:6" ht="75" x14ac:dyDescent="0.2">
      <c r="A201" s="20" t="s">
        <v>81</v>
      </c>
      <c r="B201" s="17">
        <v>45272</v>
      </c>
      <c r="C201" s="21" t="str">
        <f>HYPERLINK("https://epingalert.org/en/Search?viewData= G/SPS/N/BDI/78, G/SPS/N/KEN/245, G/SPS/N/RWA/71, G/SPS/N/TZA/313, G/SPS/N/UGA/297"," G/SPS/N/BDI/78, G/SPS/N/KEN/245, G/SPS/N/RWA/71, G/SPS/N/TZA/313, G/SPS/N/UGA/297")</f>
        <v xml:space="preserve"> G/SPS/N/BDI/78, G/SPS/N/KEN/245, G/SPS/N/RWA/71, G/SPS/N/TZA/313, G/SPS/N/UGA/297</v>
      </c>
      <c r="D201" s="20" t="s">
        <v>57</v>
      </c>
      <c r="E201" s="17">
        <v>45332</v>
      </c>
      <c r="F201" s="21" t="s">
        <v>130</v>
      </c>
    </row>
    <row r="202" spans="1:6" x14ac:dyDescent="0.25">
      <c r="A202" s="22" t="s">
        <v>146</v>
      </c>
      <c r="B202" s="17">
        <v>45272</v>
      </c>
      <c r="C202" s="21" t="str">
        <f>HYPERLINK("https://epingalert.org/en/Search?viewData= G/SPS/N/CRI/256"," G/SPS/N/CRI/256")</f>
        <v xml:space="preserve"> G/SPS/N/CRI/256</v>
      </c>
      <c r="D202" s="20" t="s">
        <v>274</v>
      </c>
      <c r="E202" s="17" t="s">
        <v>8</v>
      </c>
      <c r="F202" s="21" t="s">
        <v>139</v>
      </c>
    </row>
    <row r="203" spans="1:6" ht="75" x14ac:dyDescent="0.2">
      <c r="A203" s="20" t="s">
        <v>81</v>
      </c>
      <c r="B203" s="17">
        <v>45272</v>
      </c>
      <c r="C203" s="21" t="str">
        <f>HYPERLINK("https://epingalert.org/en/Search?viewData= G/SPS/N/BDI/74, G/SPS/N/KEN/241, G/SPS/N/RWA/67, G/SPS/N/TZA/309, G/SPS/N/UGA/293"," G/SPS/N/BDI/74, G/SPS/N/KEN/241, G/SPS/N/RWA/67, G/SPS/N/TZA/309, G/SPS/N/UGA/293")</f>
        <v xml:space="preserve"> G/SPS/N/BDI/74, G/SPS/N/KEN/241, G/SPS/N/RWA/67, G/SPS/N/TZA/309, G/SPS/N/UGA/293</v>
      </c>
      <c r="D203" s="20" t="s">
        <v>57</v>
      </c>
      <c r="E203" s="17">
        <v>45332</v>
      </c>
      <c r="F203" s="21" t="s">
        <v>129</v>
      </c>
    </row>
    <row r="204" spans="1:6" ht="75" x14ac:dyDescent="0.2">
      <c r="A204" s="20" t="s">
        <v>43</v>
      </c>
      <c r="B204" s="17">
        <v>45272</v>
      </c>
      <c r="C204" s="21" t="str">
        <f>HYPERLINK("https://epingalert.org/en/Search?viewData= G/SPS/N/BDI/72, G/SPS/N/KEN/239, G/SPS/N/RWA/65, G/SPS/N/TZA/307, G/SPS/N/UGA/291"," G/SPS/N/BDI/72, G/SPS/N/KEN/239, G/SPS/N/RWA/65, G/SPS/N/TZA/307, G/SPS/N/UGA/291")</f>
        <v xml:space="preserve"> G/SPS/N/BDI/72, G/SPS/N/KEN/239, G/SPS/N/RWA/65, G/SPS/N/TZA/307, G/SPS/N/UGA/291</v>
      </c>
      <c r="D204" s="20" t="s">
        <v>57</v>
      </c>
      <c r="E204" s="17">
        <v>45332</v>
      </c>
      <c r="F204" s="21" t="s">
        <v>134</v>
      </c>
    </row>
    <row r="205" spans="1:6" ht="75" x14ac:dyDescent="0.2">
      <c r="A205" s="20" t="s">
        <v>36</v>
      </c>
      <c r="B205" s="17">
        <v>45272</v>
      </c>
      <c r="C205" s="21" t="str">
        <f>HYPERLINK("https://epingalert.org/en/Search?viewData= G/SPS/N/BDI/74, G/SPS/N/KEN/241, G/SPS/N/RWA/67, G/SPS/N/TZA/309, G/SPS/N/UGA/293"," G/SPS/N/BDI/74, G/SPS/N/KEN/241, G/SPS/N/RWA/67, G/SPS/N/TZA/309, G/SPS/N/UGA/293")</f>
        <v xml:space="preserve"> G/SPS/N/BDI/74, G/SPS/N/KEN/241, G/SPS/N/RWA/67, G/SPS/N/TZA/309, G/SPS/N/UGA/293</v>
      </c>
      <c r="D205" s="20" t="s">
        <v>57</v>
      </c>
      <c r="E205" s="17">
        <v>45332</v>
      </c>
      <c r="F205" s="21" t="s">
        <v>129</v>
      </c>
    </row>
    <row r="206" spans="1:6" ht="75" x14ac:dyDescent="0.2">
      <c r="A206" s="20" t="s">
        <v>78</v>
      </c>
      <c r="B206" s="17">
        <v>45272</v>
      </c>
      <c r="C206" s="21" t="str">
        <f>HYPERLINK("https://epingalert.org/en/Search?viewData= G/SPS/N/BDI/73, G/SPS/N/KEN/240, G/SPS/N/RWA/66, G/SPS/N/TZA/308, G/SPS/N/UGA/292"," G/SPS/N/BDI/73, G/SPS/N/KEN/240, G/SPS/N/RWA/66, G/SPS/N/TZA/308, G/SPS/N/UGA/292")</f>
        <v xml:space="preserve"> G/SPS/N/BDI/73, G/SPS/N/KEN/240, G/SPS/N/RWA/66, G/SPS/N/TZA/308, G/SPS/N/UGA/292</v>
      </c>
      <c r="D206" s="20" t="s">
        <v>147</v>
      </c>
      <c r="E206" s="17">
        <v>45332</v>
      </c>
      <c r="F206" s="21" t="s">
        <v>118</v>
      </c>
    </row>
    <row r="207" spans="1:6" ht="75" x14ac:dyDescent="0.2">
      <c r="A207" s="20" t="s">
        <v>43</v>
      </c>
      <c r="B207" s="17">
        <v>45272</v>
      </c>
      <c r="C207" s="21" t="str">
        <f>HYPERLINK("https://epingalert.org/en/Search?viewData= G/SPS/N/BDI/73, G/SPS/N/KEN/240, G/SPS/N/RWA/66, G/SPS/N/TZA/308, G/SPS/N/UGA/292"," G/SPS/N/BDI/73, G/SPS/N/KEN/240, G/SPS/N/RWA/66, G/SPS/N/TZA/308, G/SPS/N/UGA/292")</f>
        <v xml:space="preserve"> G/SPS/N/BDI/73, G/SPS/N/KEN/240, G/SPS/N/RWA/66, G/SPS/N/TZA/308, G/SPS/N/UGA/292</v>
      </c>
      <c r="D207" s="20" t="s">
        <v>147</v>
      </c>
      <c r="E207" s="17">
        <v>45332</v>
      </c>
      <c r="F207" s="21" t="s">
        <v>118</v>
      </c>
    </row>
    <row r="208" spans="1:6" ht="75" x14ac:dyDescent="0.2">
      <c r="A208" s="20" t="s">
        <v>36</v>
      </c>
      <c r="B208" s="17">
        <v>45272</v>
      </c>
      <c r="C208" s="21" t="str">
        <f>HYPERLINK("https://epingalert.org/en/Search?viewData= G/SPS/N/BDI/77, G/SPS/N/KEN/244, G/SPS/N/RWA/70, G/SPS/N/TZA/312, G/SPS/N/UGA/296"," G/SPS/N/BDI/77, G/SPS/N/KEN/244, G/SPS/N/RWA/70, G/SPS/N/TZA/312, G/SPS/N/UGA/296")</f>
        <v xml:space="preserve"> G/SPS/N/BDI/77, G/SPS/N/KEN/244, G/SPS/N/RWA/70, G/SPS/N/TZA/312, G/SPS/N/UGA/296</v>
      </c>
      <c r="D208" s="20" t="s">
        <v>57</v>
      </c>
      <c r="E208" s="17">
        <v>45332</v>
      </c>
      <c r="F208" s="21" t="s">
        <v>125</v>
      </c>
    </row>
    <row r="209" spans="1:6" ht="75" x14ac:dyDescent="0.2">
      <c r="A209" s="20" t="s">
        <v>79</v>
      </c>
      <c r="B209" s="17">
        <v>45272</v>
      </c>
      <c r="C209" s="21" t="str">
        <f>HYPERLINK("https://epingalert.org/en/Search?viewData= G/SPS/N/BDI/80, G/SPS/N/KEN/247, G/SPS/N/RWA/73, G/SPS/N/TZA/315, G/SPS/N/UGA/299"," G/SPS/N/BDI/80, G/SPS/N/KEN/247, G/SPS/N/RWA/73, G/SPS/N/TZA/315, G/SPS/N/UGA/299")</f>
        <v xml:space="preserve"> G/SPS/N/BDI/80, G/SPS/N/KEN/247, G/SPS/N/RWA/73, G/SPS/N/TZA/315, G/SPS/N/UGA/299</v>
      </c>
      <c r="D209" s="20" t="s">
        <v>57</v>
      </c>
      <c r="E209" s="17">
        <v>45332</v>
      </c>
      <c r="F209" s="21" t="s">
        <v>126</v>
      </c>
    </row>
    <row r="210" spans="1:6" ht="30" x14ac:dyDescent="0.2">
      <c r="A210" s="20" t="s">
        <v>28</v>
      </c>
      <c r="B210" s="17">
        <v>45272</v>
      </c>
      <c r="C210" s="21" t="str">
        <f>HYPERLINK("https://epingalert.org/en/Search?viewData= G/SPS/N/EU/700"," G/SPS/N/EU/700")</f>
        <v xml:space="preserve"> G/SPS/N/EU/700</v>
      </c>
      <c r="D210" s="20" t="s">
        <v>152</v>
      </c>
      <c r="E210" s="17">
        <v>45332</v>
      </c>
      <c r="F210" s="21" t="s">
        <v>140</v>
      </c>
    </row>
    <row r="211" spans="1:6" ht="165" x14ac:dyDescent="0.2">
      <c r="A211" s="20" t="s">
        <v>36</v>
      </c>
      <c r="B211" s="17">
        <v>45273</v>
      </c>
      <c r="C211" s="21" t="str">
        <f>HYPERLINK("https://epingalert.org/en/Search?viewData= G/TBT/N/BDI/430, G/TBT/N/KEN/1535, G/TBT/N/RWA/965, G/TBT/N/TZA/1066, G/TBT/N/UGA/1880"," G/TBT/N/BDI/430, G/TBT/N/KEN/1535, G/TBT/N/RWA/965, G/TBT/N/TZA/1066, G/TBT/N/UGA/1880")</f>
        <v xml:space="preserve"> G/TBT/N/BDI/430, G/TBT/N/KEN/1535, G/TBT/N/RWA/965, G/TBT/N/TZA/1066, G/TBT/N/UGA/1880</v>
      </c>
      <c r="D211" s="21" t="s">
        <v>214</v>
      </c>
      <c r="E211" s="17">
        <v>45333</v>
      </c>
      <c r="F211" s="21" t="s">
        <v>200</v>
      </c>
    </row>
    <row r="212" spans="1:6" ht="165" x14ac:dyDescent="0.2">
      <c r="A212" s="20" t="s">
        <v>79</v>
      </c>
      <c r="B212" s="17">
        <v>45273</v>
      </c>
      <c r="C212" s="21" t="str">
        <f>HYPERLINK("https://epingalert.org/en/Search?viewData= G/TBT/N/BDI/430, G/TBT/N/KEN/1535, G/TBT/N/RWA/965, G/TBT/N/TZA/1066, G/TBT/N/UGA/1880"," G/TBT/N/BDI/430, G/TBT/N/KEN/1535, G/TBT/N/RWA/965, G/TBT/N/TZA/1066, G/TBT/N/UGA/1880")</f>
        <v xml:space="preserve"> G/TBT/N/BDI/430, G/TBT/N/KEN/1535, G/TBT/N/RWA/965, G/TBT/N/TZA/1066, G/TBT/N/UGA/1880</v>
      </c>
      <c r="D212" s="21" t="s">
        <v>214</v>
      </c>
      <c r="E212" s="17">
        <v>45333</v>
      </c>
      <c r="F212" s="21" t="s">
        <v>200</v>
      </c>
    </row>
    <row r="213" spans="1:6" ht="165" x14ac:dyDescent="0.2">
      <c r="A213" s="20" t="s">
        <v>81</v>
      </c>
      <c r="B213" s="17">
        <v>45273</v>
      </c>
      <c r="C213" s="21" t="str">
        <f>HYPERLINK("https://epingalert.org/en/Search?viewData= G/TBT/N/BDI/430, G/TBT/N/KEN/1535, G/TBT/N/RWA/965, G/TBT/N/TZA/1066, G/TBT/N/UGA/1880"," G/TBT/N/BDI/430, G/TBT/N/KEN/1535, G/TBT/N/RWA/965, G/TBT/N/TZA/1066, G/TBT/N/UGA/1880")</f>
        <v xml:space="preserve"> G/TBT/N/BDI/430, G/TBT/N/KEN/1535, G/TBT/N/RWA/965, G/TBT/N/TZA/1066, G/TBT/N/UGA/1880</v>
      </c>
      <c r="D213" s="21" t="s">
        <v>214</v>
      </c>
      <c r="E213" s="17">
        <v>45333</v>
      </c>
      <c r="F213" s="21" t="s">
        <v>200</v>
      </c>
    </row>
    <row r="214" spans="1:6" ht="30" x14ac:dyDescent="0.25">
      <c r="A214" s="20" t="s">
        <v>199</v>
      </c>
      <c r="B214" s="17">
        <v>45273</v>
      </c>
      <c r="C214" s="21" t="str">
        <f>HYPERLINK("https://epingalert.org/en/Search?viewData= G/TBT/N/PHL/312"," G/TBT/N/PHL/312")</f>
        <v xml:space="preserve"> G/TBT/N/PHL/312</v>
      </c>
      <c r="D214" s="22" t="s">
        <v>215</v>
      </c>
      <c r="E214" s="17">
        <v>45317</v>
      </c>
      <c r="F214" s="21" t="s">
        <v>168</v>
      </c>
    </row>
    <row r="215" spans="1:6" ht="165" x14ac:dyDescent="0.2">
      <c r="A215" s="20" t="s">
        <v>78</v>
      </c>
      <c r="B215" s="17">
        <v>45273</v>
      </c>
      <c r="C215" s="21" t="str">
        <f>HYPERLINK("https://epingalert.org/en/Search?viewData= G/TBT/N/BDI/430, G/TBT/N/KEN/1535, G/TBT/N/RWA/965, G/TBT/N/TZA/1066, G/TBT/N/UGA/1880"," G/TBT/N/BDI/430, G/TBT/N/KEN/1535, G/TBT/N/RWA/965, G/TBT/N/TZA/1066, G/TBT/N/UGA/1880")</f>
        <v xml:space="preserve"> G/TBT/N/BDI/430, G/TBT/N/KEN/1535, G/TBT/N/RWA/965, G/TBT/N/TZA/1066, G/TBT/N/UGA/1880</v>
      </c>
      <c r="D215" s="21" t="s">
        <v>214</v>
      </c>
      <c r="E215" s="17">
        <v>45333</v>
      </c>
      <c r="F215" s="21" t="s">
        <v>200</v>
      </c>
    </row>
    <row r="216" spans="1:6" ht="165" x14ac:dyDescent="0.2">
      <c r="A216" s="20" t="s">
        <v>43</v>
      </c>
      <c r="B216" s="17">
        <v>45273</v>
      </c>
      <c r="C216" s="21" t="str">
        <f>HYPERLINK("https://epingalert.org/en/Search?viewData= G/TBT/N/BDI/430, G/TBT/N/KEN/1535, G/TBT/N/RWA/965, G/TBT/N/TZA/1066, G/TBT/N/UGA/1880"," G/TBT/N/BDI/430, G/TBT/N/KEN/1535, G/TBT/N/RWA/965, G/TBT/N/TZA/1066, G/TBT/N/UGA/1880")</f>
        <v xml:space="preserve"> G/TBT/N/BDI/430, G/TBT/N/KEN/1535, G/TBT/N/RWA/965, G/TBT/N/TZA/1066, G/TBT/N/UGA/1880</v>
      </c>
      <c r="D216" s="21" t="s">
        <v>214</v>
      </c>
      <c r="E216" s="17">
        <v>45333</v>
      </c>
      <c r="F216" s="21" t="s">
        <v>200</v>
      </c>
    </row>
    <row r="217" spans="1:6" ht="30" x14ac:dyDescent="0.2">
      <c r="A217" s="20" t="s">
        <v>26</v>
      </c>
      <c r="B217" s="17">
        <v>45273</v>
      </c>
      <c r="C217" s="21" t="str">
        <f>HYPERLINK("https://epingalert.org/en/Search?viewData= G/SPS/N/USA/3435"," G/SPS/N/USA/3435")</f>
        <v xml:space="preserve"> G/SPS/N/USA/3435</v>
      </c>
      <c r="D217" s="21" t="s">
        <v>75</v>
      </c>
      <c r="E217" s="17" t="s">
        <v>8</v>
      </c>
      <c r="F217" s="21" t="s">
        <v>169</v>
      </c>
    </row>
    <row r="218" spans="1:6" x14ac:dyDescent="0.25">
      <c r="A218" s="20" t="s">
        <v>199</v>
      </c>
      <c r="B218" s="17">
        <v>45273</v>
      </c>
      <c r="C218" s="21" t="str">
        <f>HYPERLINK("https://epingalert.org/en/Search?viewData= G/TBT/N/PHL/313"," G/TBT/N/PHL/313")</f>
        <v xml:space="preserve"> G/TBT/N/PHL/313</v>
      </c>
      <c r="D218" s="22" t="s">
        <v>216</v>
      </c>
      <c r="E218" s="17">
        <v>45317</v>
      </c>
      <c r="F218" s="21" t="s">
        <v>170</v>
      </c>
    </row>
    <row r="219" spans="1:6" ht="30" x14ac:dyDescent="0.2">
      <c r="A219" s="20" t="s">
        <v>199</v>
      </c>
      <c r="B219" s="17">
        <v>45273</v>
      </c>
      <c r="C219" s="21" t="str">
        <f>HYPERLINK("https://epingalert.org/en/Search?viewData= G/TBT/N/PHL/314"," G/TBT/N/PHL/314")</f>
        <v xml:space="preserve"> G/TBT/N/PHL/314</v>
      </c>
      <c r="D219" s="21" t="s">
        <v>71</v>
      </c>
      <c r="E219" s="17">
        <v>45317</v>
      </c>
      <c r="F219" s="21" t="s">
        <v>171</v>
      </c>
    </row>
    <row r="220" spans="1:6" x14ac:dyDescent="0.25">
      <c r="A220" s="20" t="s">
        <v>141</v>
      </c>
      <c r="B220" s="17">
        <v>45273</v>
      </c>
      <c r="C220" s="21" t="str">
        <f>HYPERLINK("https://epingalert.org/en/Search?viewData= G/SPS/N/CHL/778"," G/SPS/N/CHL/778")</f>
        <v xml:space="preserve"> G/SPS/N/CHL/778</v>
      </c>
      <c r="D220" s="22" t="s">
        <v>218</v>
      </c>
      <c r="E220" s="17">
        <v>45333</v>
      </c>
      <c r="F220" s="21" t="s">
        <v>172</v>
      </c>
    </row>
    <row r="221" spans="1:6" ht="30" x14ac:dyDescent="0.2">
      <c r="A221" s="20" t="s">
        <v>199</v>
      </c>
      <c r="B221" s="17">
        <v>45273</v>
      </c>
      <c r="C221" s="21" t="str">
        <f>HYPERLINK("https://epingalert.org/en/Search?viewData= G/TBT/N/PHL/318"," G/TBT/N/PHL/318")</f>
        <v xml:space="preserve"> G/TBT/N/PHL/318</v>
      </c>
      <c r="D221" s="21" t="s">
        <v>71</v>
      </c>
      <c r="E221" s="17">
        <v>45317</v>
      </c>
      <c r="F221" s="21" t="s">
        <v>173</v>
      </c>
    </row>
    <row r="222" spans="1:6" ht="45" x14ac:dyDescent="0.2">
      <c r="A222" s="20" t="s">
        <v>205</v>
      </c>
      <c r="B222" s="17">
        <v>45274</v>
      </c>
      <c r="C222" s="21" t="str">
        <f>HYPERLINK("https://epingalert.org/en/Search?viewData= G/TBT/N/MEX/529"," G/TBT/N/MEX/529")</f>
        <v xml:space="preserve"> G/TBT/N/MEX/529</v>
      </c>
      <c r="D222" s="21" t="s">
        <v>217</v>
      </c>
      <c r="E222" s="17">
        <v>45334</v>
      </c>
      <c r="F222" s="21" t="s">
        <v>174</v>
      </c>
    </row>
    <row r="223" spans="1:6" ht="30.75" customHeight="1" x14ac:dyDescent="0.25">
      <c r="A223" s="20" t="s">
        <v>205</v>
      </c>
      <c r="B223" s="17">
        <v>45274</v>
      </c>
      <c r="C223" s="21" t="str">
        <f>HYPERLINK("https://epingalert.org/en/Search?viewData= G/SPS/N/MEX/436"," G/SPS/N/MEX/436")</f>
        <v xml:space="preserve"> G/SPS/N/MEX/436</v>
      </c>
      <c r="D223" s="22" t="s">
        <v>219</v>
      </c>
      <c r="E223" s="17">
        <v>45334</v>
      </c>
      <c r="F223" s="21" t="s">
        <v>175</v>
      </c>
    </row>
    <row r="224" spans="1:6" ht="30" x14ac:dyDescent="0.2">
      <c r="A224" s="20" t="s">
        <v>26</v>
      </c>
      <c r="B224" s="17">
        <v>45274</v>
      </c>
      <c r="C224" s="21" t="str">
        <f>HYPERLINK("https://epingalert.org/en/Search?viewData= G/SPS/N/USA/3436"," G/SPS/N/USA/3436")</f>
        <v xml:space="preserve"> G/SPS/N/USA/3436</v>
      </c>
      <c r="D224" s="21" t="s">
        <v>75</v>
      </c>
      <c r="E224" s="17" t="s">
        <v>8</v>
      </c>
      <c r="F224" s="21" t="s">
        <v>176</v>
      </c>
    </row>
    <row r="225" spans="1:6" x14ac:dyDescent="0.2">
      <c r="A225" s="20" t="s">
        <v>206</v>
      </c>
      <c r="B225" s="17">
        <v>45274</v>
      </c>
      <c r="C225" s="21" t="str">
        <f>HYPERLINK("https://epingalert.org/en/Search?viewData= G/SPS/N/CAN/1540"," G/SPS/N/CAN/1540")</f>
        <v xml:space="preserve"> G/SPS/N/CAN/1540</v>
      </c>
      <c r="D225" s="21" t="s">
        <v>220</v>
      </c>
      <c r="E225" s="17">
        <v>45347</v>
      </c>
      <c r="F225" s="20"/>
    </row>
    <row r="226" spans="1:6" ht="75" x14ac:dyDescent="0.25">
      <c r="A226" s="20" t="s">
        <v>81</v>
      </c>
      <c r="B226" s="17">
        <v>45274</v>
      </c>
      <c r="C226" s="21" t="str">
        <f>HYPERLINK("https://epingalert.org/en/Search?viewData= G/TBT/N/BDI/431, G/TBT/N/KEN/1536, G/TBT/N/RWA/966, G/TBT/N/TZA/1067, G/TBT/N/UGA/1881"," G/TBT/N/BDI/431, G/TBT/N/KEN/1536, G/TBT/N/RWA/966, G/TBT/N/TZA/1067, G/TBT/N/UGA/1881")</f>
        <v xml:space="preserve"> G/TBT/N/BDI/431, G/TBT/N/KEN/1536, G/TBT/N/RWA/966, G/TBT/N/TZA/1067, G/TBT/N/UGA/1881</v>
      </c>
      <c r="D226" s="22" t="s">
        <v>221</v>
      </c>
      <c r="E226" s="17">
        <v>45334</v>
      </c>
      <c r="F226" s="21" t="s">
        <v>177</v>
      </c>
    </row>
    <row r="227" spans="1:6" ht="75" x14ac:dyDescent="0.25">
      <c r="A227" s="20" t="s">
        <v>43</v>
      </c>
      <c r="B227" s="17">
        <v>45274</v>
      </c>
      <c r="C227" s="21" t="str">
        <f>HYPERLINK("https://epingalert.org/en/Search?viewData= G/TBT/N/BDI/431, G/TBT/N/KEN/1536, G/TBT/N/RWA/966, G/TBT/N/TZA/1067, G/TBT/N/UGA/1881"," G/TBT/N/BDI/431, G/TBT/N/KEN/1536, G/TBT/N/RWA/966, G/TBT/N/TZA/1067, G/TBT/N/UGA/1881")</f>
        <v xml:space="preserve"> G/TBT/N/BDI/431, G/TBT/N/KEN/1536, G/TBT/N/RWA/966, G/TBT/N/TZA/1067, G/TBT/N/UGA/1881</v>
      </c>
      <c r="D227" s="22" t="s">
        <v>221</v>
      </c>
      <c r="E227" s="17">
        <v>45334</v>
      </c>
      <c r="F227" s="21" t="s">
        <v>177</v>
      </c>
    </row>
    <row r="228" spans="1:6" ht="30" x14ac:dyDescent="0.2">
      <c r="A228" s="20" t="s">
        <v>199</v>
      </c>
      <c r="B228" s="17">
        <v>45274</v>
      </c>
      <c r="C228" s="21" t="str">
        <f>HYPERLINK("https://epingalert.org/en/Search?viewData= G/TBT/N/PHL/317"," G/TBT/N/PHL/317")</f>
        <v xml:space="preserve"> G/TBT/N/PHL/317</v>
      </c>
      <c r="D228" s="21" t="s">
        <v>71</v>
      </c>
      <c r="E228" s="17">
        <v>45317</v>
      </c>
      <c r="F228" s="21" t="s">
        <v>178</v>
      </c>
    </row>
    <row r="229" spans="1:6" x14ac:dyDescent="0.2">
      <c r="A229" s="20" t="s">
        <v>207</v>
      </c>
      <c r="B229" s="17">
        <v>45274</v>
      </c>
      <c r="C229" s="21" t="str">
        <f>HYPERLINK("https://epingalert.org/en/Search?viewData= G/TBT/N/KOR/1185"," G/TBT/N/KOR/1185")</f>
        <v xml:space="preserve"> G/TBT/N/KOR/1185</v>
      </c>
      <c r="D229" s="21" t="s">
        <v>161</v>
      </c>
      <c r="E229" s="17">
        <v>45314</v>
      </c>
      <c r="F229" s="21" t="s">
        <v>179</v>
      </c>
    </row>
    <row r="230" spans="1:6" ht="30" x14ac:dyDescent="0.25">
      <c r="A230" s="20" t="s">
        <v>207</v>
      </c>
      <c r="B230" s="17">
        <v>45274</v>
      </c>
      <c r="C230" s="21" t="str">
        <f>HYPERLINK("https://epingalert.org/en/Search?viewData= G/TBT/N/KOR/1186"," G/TBT/N/KOR/1186")</f>
        <v xml:space="preserve"> G/TBT/N/KOR/1186</v>
      </c>
      <c r="D230" s="22" t="s">
        <v>222</v>
      </c>
      <c r="E230" s="17">
        <v>45334</v>
      </c>
      <c r="F230" s="21" t="s">
        <v>180</v>
      </c>
    </row>
    <row r="231" spans="1:6" ht="45" x14ac:dyDescent="0.25">
      <c r="A231" s="20" t="s">
        <v>141</v>
      </c>
      <c r="B231" s="17">
        <v>45274</v>
      </c>
      <c r="C231" s="21" t="str">
        <f>HYPERLINK("https://epingalert.org/en/Search?viewData= G/TBT/N/CHL/666"," G/TBT/N/CHL/666")</f>
        <v xml:space="preserve"> G/TBT/N/CHL/666</v>
      </c>
      <c r="D231" s="22" t="s">
        <v>224</v>
      </c>
      <c r="E231" s="17">
        <v>45334</v>
      </c>
      <c r="F231" s="21" t="s">
        <v>181</v>
      </c>
    </row>
    <row r="232" spans="1:6" ht="75" x14ac:dyDescent="0.25">
      <c r="A232" s="20" t="s">
        <v>78</v>
      </c>
      <c r="B232" s="17">
        <v>45274</v>
      </c>
      <c r="C232" s="21" t="str">
        <f>HYPERLINK("https://epingalert.org/en/Search?viewData= G/TBT/N/BDI/431, G/TBT/N/KEN/1536, G/TBT/N/RWA/966, G/TBT/N/TZA/1067, G/TBT/N/UGA/1881"," G/TBT/N/BDI/431, G/TBT/N/KEN/1536, G/TBT/N/RWA/966, G/TBT/N/TZA/1067, G/TBT/N/UGA/1881")</f>
        <v xml:space="preserve"> G/TBT/N/BDI/431, G/TBT/N/KEN/1536, G/TBT/N/RWA/966, G/TBT/N/TZA/1067, G/TBT/N/UGA/1881</v>
      </c>
      <c r="D232" s="22" t="s">
        <v>221</v>
      </c>
      <c r="E232" s="17">
        <v>45334</v>
      </c>
      <c r="F232" s="21" t="s">
        <v>177</v>
      </c>
    </row>
    <row r="233" spans="1:6" x14ac:dyDescent="0.25">
      <c r="A233" s="20" t="s">
        <v>199</v>
      </c>
      <c r="B233" s="17">
        <v>45274</v>
      </c>
      <c r="C233" s="21" t="str">
        <f>HYPERLINK("https://epingalert.org/en/Search?viewData= G/TBT/N/PHL/316"," G/TBT/N/PHL/316")</f>
        <v xml:space="preserve"> G/TBT/N/PHL/316</v>
      </c>
      <c r="D233" s="22" t="s">
        <v>223</v>
      </c>
      <c r="E233" s="17">
        <v>45317</v>
      </c>
      <c r="F233" s="21" t="s">
        <v>182</v>
      </c>
    </row>
    <row r="234" spans="1:6" ht="45" x14ac:dyDescent="0.2">
      <c r="A234" s="20" t="s">
        <v>205</v>
      </c>
      <c r="B234" s="17">
        <v>45274</v>
      </c>
      <c r="C234" s="21" t="str">
        <f>HYPERLINK("https://epingalert.org/en/Search?viewData= G/SPS/N/MEX/437"," G/SPS/N/MEX/437")</f>
        <v xml:space="preserve"> G/SPS/N/MEX/437</v>
      </c>
      <c r="D234" s="21" t="s">
        <v>8</v>
      </c>
      <c r="E234" s="17">
        <v>45334</v>
      </c>
      <c r="F234" s="21" t="s">
        <v>183</v>
      </c>
    </row>
    <row r="235" spans="1:6" ht="75" x14ac:dyDescent="0.2">
      <c r="A235" s="20" t="s">
        <v>36</v>
      </c>
      <c r="B235" s="17">
        <v>45274</v>
      </c>
      <c r="C235" s="21" t="str">
        <f>HYPERLINK("https://epingalert.org/en/Search?viewData= G/TBT/N/BDI/431, G/TBT/N/KEN/1536, G/TBT/N/RWA/966, G/TBT/N/TZA/1067, G/TBT/N/UGA/1881"," G/TBT/N/BDI/431, G/TBT/N/KEN/1536, G/TBT/N/RWA/966, G/TBT/N/TZA/1067, G/TBT/N/UGA/1881")</f>
        <v xml:space="preserve"> G/TBT/N/BDI/431, G/TBT/N/KEN/1536, G/TBT/N/RWA/966, G/TBT/N/TZA/1067, G/TBT/N/UGA/1881</v>
      </c>
      <c r="D235" s="21" t="s">
        <v>221</v>
      </c>
      <c r="E235" s="17">
        <v>45334</v>
      </c>
      <c r="F235" s="21" t="s">
        <v>177</v>
      </c>
    </row>
    <row r="236" spans="1:6" ht="45" x14ac:dyDescent="0.2">
      <c r="A236" s="20" t="s">
        <v>205</v>
      </c>
      <c r="B236" s="17">
        <v>45274</v>
      </c>
      <c r="C236" s="21" t="str">
        <f>HYPERLINK("https://epingalert.org/en/Search?viewData= G/TBT/N/MEX/528"," G/TBT/N/MEX/528")</f>
        <v xml:space="preserve"> G/TBT/N/MEX/528</v>
      </c>
      <c r="D236" s="21" t="s">
        <v>217</v>
      </c>
      <c r="E236" s="17">
        <v>45334</v>
      </c>
      <c r="F236" s="21" t="s">
        <v>184</v>
      </c>
    </row>
    <row r="237" spans="1:6" ht="75" x14ac:dyDescent="0.2">
      <c r="A237" s="20" t="s">
        <v>79</v>
      </c>
      <c r="B237" s="17">
        <v>45274</v>
      </c>
      <c r="C237" s="21" t="str">
        <f>HYPERLINK("https://epingalert.org/en/Search?viewData= G/TBT/N/BDI/431, G/TBT/N/KEN/1536, G/TBT/N/RWA/966, G/TBT/N/TZA/1067, G/TBT/N/UGA/1881"," G/TBT/N/BDI/431, G/TBT/N/KEN/1536, G/TBT/N/RWA/966, G/TBT/N/TZA/1067, G/TBT/N/UGA/1881")</f>
        <v xml:space="preserve"> G/TBT/N/BDI/431, G/TBT/N/KEN/1536, G/TBT/N/RWA/966, G/TBT/N/TZA/1067, G/TBT/N/UGA/1881</v>
      </c>
      <c r="D237" s="21" t="s">
        <v>221</v>
      </c>
      <c r="E237" s="17">
        <v>45334</v>
      </c>
      <c r="F237" s="21" t="s">
        <v>177</v>
      </c>
    </row>
    <row r="238" spans="1:6" x14ac:dyDescent="0.25">
      <c r="A238" s="20" t="s">
        <v>199</v>
      </c>
      <c r="B238" s="17">
        <v>45274</v>
      </c>
      <c r="C238" s="21" t="str">
        <f>HYPERLINK("https://epingalert.org/en/Search?viewData= G/TBT/N/PHL/315"," G/TBT/N/PHL/315")</f>
        <v xml:space="preserve"> G/TBT/N/PHL/315</v>
      </c>
      <c r="D238" s="22" t="s">
        <v>225</v>
      </c>
      <c r="E238" s="17">
        <v>45317</v>
      </c>
      <c r="F238" s="21" t="s">
        <v>185</v>
      </c>
    </row>
    <row r="239" spans="1:6" ht="75" x14ac:dyDescent="0.2">
      <c r="A239" s="20" t="s">
        <v>36</v>
      </c>
      <c r="B239" s="17">
        <v>45275</v>
      </c>
      <c r="C239" s="21" t="str">
        <f>HYPERLINK("https://epingalert.org/en/Search?viewData= G/TBT/N/BDI/432, G/TBT/N/KEN/1537, G/TBT/N/RWA/967, G/TBT/N/TZA/1068, G/TBT/N/UGA/1882"," G/TBT/N/BDI/432, G/TBT/N/KEN/1537, G/TBT/N/RWA/967, G/TBT/N/TZA/1068, G/TBT/N/UGA/1882")</f>
        <v xml:space="preserve"> G/TBT/N/BDI/432, G/TBT/N/KEN/1537, G/TBT/N/RWA/967, G/TBT/N/TZA/1068, G/TBT/N/UGA/1882</v>
      </c>
      <c r="D239" s="21" t="s">
        <v>221</v>
      </c>
      <c r="E239" s="17">
        <v>45335</v>
      </c>
      <c r="F239" s="21" t="s">
        <v>186</v>
      </c>
    </row>
    <row r="240" spans="1:6" ht="165" x14ac:dyDescent="0.2">
      <c r="A240" s="20" t="s">
        <v>81</v>
      </c>
      <c r="B240" s="17">
        <v>45275</v>
      </c>
      <c r="C240" s="21" t="str">
        <f>HYPERLINK("https://epingalert.org/en/Search?viewData= G/TBT/N/BDI/436, G/TBT/N/KEN/1541, G/TBT/N/RWA/971, G/TBT/N/TZA/1072, G/TBT/N/UGA/1886"," G/TBT/N/BDI/436, G/TBT/N/KEN/1541, G/TBT/N/RWA/971, G/TBT/N/TZA/1072, G/TBT/N/UGA/1886")</f>
        <v xml:space="preserve"> G/TBT/N/BDI/436, G/TBT/N/KEN/1541, G/TBT/N/RWA/971, G/TBT/N/TZA/1072, G/TBT/N/UGA/1886</v>
      </c>
      <c r="D240" s="21" t="s">
        <v>226</v>
      </c>
      <c r="E240" s="17">
        <v>45335</v>
      </c>
      <c r="F240" s="21" t="s">
        <v>201</v>
      </c>
    </row>
    <row r="241" spans="1:6" ht="180" x14ac:dyDescent="0.25">
      <c r="A241" s="20" t="s">
        <v>208</v>
      </c>
      <c r="B241" s="17">
        <v>45275</v>
      </c>
      <c r="C241" s="21" t="str">
        <f>HYPERLINK("https://epingalert.org/en/Search?viewData= G/TBT/N/UKR/277"," G/TBT/N/UKR/277")</f>
        <v xml:space="preserve"> G/TBT/N/UKR/277</v>
      </c>
      <c r="D241" s="22" t="s">
        <v>227</v>
      </c>
      <c r="E241" s="17">
        <v>45335</v>
      </c>
      <c r="F241" s="21" t="s">
        <v>209</v>
      </c>
    </row>
    <row r="242" spans="1:6" ht="75" x14ac:dyDescent="0.25">
      <c r="A242" s="20" t="s">
        <v>81</v>
      </c>
      <c r="B242" s="17">
        <v>45275</v>
      </c>
      <c r="C242" s="21" t="str">
        <f>HYPERLINK("https://epingalert.org/en/Search?viewData= G/TBT/N/BDI/433, G/TBT/N/KEN/1538, G/TBT/N/RWA/968, G/TBT/N/TZA/1069, G/TBT/N/UGA/1883"," G/TBT/N/BDI/433, G/TBT/N/KEN/1538, G/TBT/N/RWA/968, G/TBT/N/TZA/1069, G/TBT/N/UGA/1883")</f>
        <v xml:space="preserve"> G/TBT/N/BDI/433, G/TBT/N/KEN/1538, G/TBT/N/RWA/968, G/TBT/N/TZA/1069, G/TBT/N/UGA/1883</v>
      </c>
      <c r="D242" s="22" t="s">
        <v>228</v>
      </c>
      <c r="E242" s="17">
        <v>45335</v>
      </c>
      <c r="F242" s="21" t="s">
        <v>187</v>
      </c>
    </row>
    <row r="243" spans="1:6" ht="75" x14ac:dyDescent="0.2">
      <c r="A243" s="20" t="s">
        <v>81</v>
      </c>
      <c r="B243" s="17">
        <v>45275</v>
      </c>
      <c r="C243" s="21" t="str">
        <f>HYPERLINK("https://epingalert.org/en/Search?viewData= G/TBT/N/BDI/432, G/TBT/N/KEN/1537, G/TBT/N/RWA/967, G/TBT/N/TZA/1068, G/TBT/N/UGA/1882"," G/TBT/N/BDI/432, G/TBT/N/KEN/1537, G/TBT/N/RWA/967, G/TBT/N/TZA/1068, G/TBT/N/UGA/1882")</f>
        <v xml:space="preserve"> G/TBT/N/BDI/432, G/TBT/N/KEN/1537, G/TBT/N/RWA/967, G/TBT/N/TZA/1068, G/TBT/N/UGA/1882</v>
      </c>
      <c r="D243" s="21" t="s">
        <v>221</v>
      </c>
      <c r="E243" s="17">
        <v>45335</v>
      </c>
      <c r="F243" s="21" t="s">
        <v>186</v>
      </c>
    </row>
    <row r="244" spans="1:6" ht="165" x14ac:dyDescent="0.2">
      <c r="A244" s="20" t="s">
        <v>36</v>
      </c>
      <c r="B244" s="17">
        <v>45275</v>
      </c>
      <c r="C244" s="21" t="str">
        <f>HYPERLINK("https://epingalert.org/en/Search?viewData= G/TBT/N/BDI/436, G/TBT/N/KEN/1541, G/TBT/N/RWA/971, G/TBT/N/TZA/1072, G/TBT/N/UGA/1886"," G/TBT/N/BDI/436, G/TBT/N/KEN/1541, G/TBT/N/RWA/971, G/TBT/N/TZA/1072, G/TBT/N/UGA/1886")</f>
        <v xml:space="preserve"> G/TBT/N/BDI/436, G/TBT/N/KEN/1541, G/TBT/N/RWA/971, G/TBT/N/TZA/1072, G/TBT/N/UGA/1886</v>
      </c>
      <c r="D244" s="21" t="s">
        <v>226</v>
      </c>
      <c r="E244" s="17">
        <v>45335</v>
      </c>
      <c r="F244" s="21" t="s">
        <v>201</v>
      </c>
    </row>
    <row r="245" spans="1:6" x14ac:dyDescent="0.25">
      <c r="A245" s="20" t="s">
        <v>28</v>
      </c>
      <c r="B245" s="17">
        <v>45275</v>
      </c>
      <c r="C245" s="21" t="str">
        <f>HYPERLINK("https://epingalert.org/en/Search?viewData= G/TBT/N/EU/1038"," G/TBT/N/EU/1038")</f>
        <v xml:space="preserve"> G/TBT/N/EU/1038</v>
      </c>
      <c r="D245" s="22" t="s">
        <v>318</v>
      </c>
      <c r="E245" s="17">
        <v>45335</v>
      </c>
      <c r="F245" s="21" t="s">
        <v>188</v>
      </c>
    </row>
    <row r="246" spans="1:6" ht="165" x14ac:dyDescent="0.2">
      <c r="A246" s="20" t="s">
        <v>36</v>
      </c>
      <c r="B246" s="17">
        <v>45275</v>
      </c>
      <c r="C246" s="21" t="str">
        <f>HYPERLINK("https://epingalert.org/en/Search?viewData= G/TBT/N/BDI/434, G/TBT/N/KEN/1539, G/TBT/N/RWA/969, G/TBT/N/TZA/1070, G/TBT/N/UGA/1884"," G/TBT/N/BDI/434, G/TBT/N/KEN/1539, G/TBT/N/RWA/969, G/TBT/N/TZA/1070, G/TBT/N/UGA/1884")</f>
        <v xml:space="preserve"> G/TBT/N/BDI/434, G/TBT/N/KEN/1539, G/TBT/N/RWA/969, G/TBT/N/TZA/1070, G/TBT/N/UGA/1884</v>
      </c>
      <c r="D246" s="21" t="s">
        <v>226</v>
      </c>
      <c r="E246" s="17">
        <v>45335</v>
      </c>
      <c r="F246" s="21" t="s">
        <v>202</v>
      </c>
    </row>
    <row r="247" spans="1:6" ht="165" x14ac:dyDescent="0.2">
      <c r="A247" s="20" t="s">
        <v>78</v>
      </c>
      <c r="B247" s="17">
        <v>45275</v>
      </c>
      <c r="C247" s="21" t="str">
        <f>HYPERLINK("https://epingalert.org/en/Search?viewData= G/TBT/N/BDI/436, G/TBT/N/KEN/1541, G/TBT/N/RWA/971, G/TBT/N/TZA/1072, G/TBT/N/UGA/1886"," G/TBT/N/BDI/436, G/TBT/N/KEN/1541, G/TBT/N/RWA/971, G/TBT/N/TZA/1072, G/TBT/N/UGA/1886")</f>
        <v xml:space="preserve"> G/TBT/N/BDI/436, G/TBT/N/KEN/1541, G/TBT/N/RWA/971, G/TBT/N/TZA/1072, G/TBT/N/UGA/1886</v>
      </c>
      <c r="D247" s="21" t="s">
        <v>226</v>
      </c>
      <c r="E247" s="17">
        <v>45335</v>
      </c>
      <c r="F247" s="21" t="s">
        <v>201</v>
      </c>
    </row>
    <row r="248" spans="1:6" ht="165" x14ac:dyDescent="0.2">
      <c r="A248" s="20" t="s">
        <v>78</v>
      </c>
      <c r="B248" s="17">
        <v>45275</v>
      </c>
      <c r="C248" s="21" t="str">
        <f>HYPERLINK("https://epingalert.org/en/Search?viewData= G/TBT/N/BDI/435, G/TBT/N/KEN/1540, G/TBT/N/RWA/970, G/TBT/N/TZA/1071, G/TBT/N/UGA/1885"," G/TBT/N/BDI/435, G/TBT/N/KEN/1540, G/TBT/N/RWA/970, G/TBT/N/TZA/1071, G/TBT/N/UGA/1885")</f>
        <v xml:space="preserve"> G/TBT/N/BDI/435, G/TBT/N/KEN/1540, G/TBT/N/RWA/970, G/TBT/N/TZA/1071, G/TBT/N/UGA/1885</v>
      </c>
      <c r="D248" s="21" t="s">
        <v>214</v>
      </c>
      <c r="E248" s="17">
        <v>45335</v>
      </c>
      <c r="F248" s="21" t="s">
        <v>203</v>
      </c>
    </row>
    <row r="249" spans="1:6" ht="165" x14ac:dyDescent="0.2">
      <c r="A249" s="20" t="s">
        <v>81</v>
      </c>
      <c r="B249" s="17">
        <v>45275</v>
      </c>
      <c r="C249" s="21" t="str">
        <f>HYPERLINK("https://epingalert.org/en/Search?viewData= G/TBT/N/BDI/435, G/TBT/N/KEN/1540, G/TBT/N/RWA/970, G/TBT/N/TZA/1071, G/TBT/N/UGA/1885"," G/TBT/N/BDI/435, G/TBT/N/KEN/1540, G/TBT/N/RWA/970, G/TBT/N/TZA/1071, G/TBT/N/UGA/1885")</f>
        <v xml:space="preserve"> G/TBT/N/BDI/435, G/TBT/N/KEN/1540, G/TBT/N/RWA/970, G/TBT/N/TZA/1071, G/TBT/N/UGA/1885</v>
      </c>
      <c r="D249" s="21" t="s">
        <v>214</v>
      </c>
      <c r="E249" s="17">
        <v>45335</v>
      </c>
      <c r="F249" s="21" t="s">
        <v>203</v>
      </c>
    </row>
    <row r="250" spans="1:6" x14ac:dyDescent="0.25">
      <c r="A250" s="20" t="s">
        <v>141</v>
      </c>
      <c r="B250" s="17">
        <v>45275</v>
      </c>
      <c r="C250" s="21" t="str">
        <f>HYPERLINK("https://epingalert.org/en/Search?viewData= G/TBT/N/CHL/667"," G/TBT/N/CHL/667")</f>
        <v xml:space="preserve"> G/TBT/N/CHL/667</v>
      </c>
      <c r="D250" s="22" t="s">
        <v>229</v>
      </c>
      <c r="E250" s="17">
        <v>45335</v>
      </c>
      <c r="F250" s="20"/>
    </row>
    <row r="251" spans="1:6" ht="75" x14ac:dyDescent="0.25">
      <c r="A251" s="20" t="s">
        <v>79</v>
      </c>
      <c r="B251" s="17">
        <v>45275</v>
      </c>
      <c r="C251" s="21" t="str">
        <f>HYPERLINK("https://epingalert.org/en/Search?viewData= G/TBT/N/BDI/433, G/TBT/N/KEN/1538, G/TBT/N/RWA/968, G/TBT/N/TZA/1069, G/TBT/N/UGA/1883"," G/TBT/N/BDI/433, G/TBT/N/KEN/1538, G/TBT/N/RWA/968, G/TBT/N/TZA/1069, G/TBT/N/UGA/1883")</f>
        <v xml:space="preserve"> G/TBT/N/BDI/433, G/TBT/N/KEN/1538, G/TBT/N/RWA/968, G/TBT/N/TZA/1069, G/TBT/N/UGA/1883</v>
      </c>
      <c r="D251" s="22" t="s">
        <v>228</v>
      </c>
      <c r="E251" s="17">
        <v>45335</v>
      </c>
      <c r="F251" s="21" t="s">
        <v>187</v>
      </c>
    </row>
    <row r="252" spans="1:6" ht="165" x14ac:dyDescent="0.2">
      <c r="A252" s="20" t="s">
        <v>81</v>
      </c>
      <c r="B252" s="17">
        <v>45275</v>
      </c>
      <c r="C252" s="21" t="str">
        <f>HYPERLINK("https://epingalert.org/en/Search?viewData= G/TBT/N/BDI/434, G/TBT/N/KEN/1539, G/TBT/N/RWA/969, G/TBT/N/TZA/1070, G/TBT/N/UGA/1884"," G/TBT/N/BDI/434, G/TBT/N/KEN/1539, G/TBT/N/RWA/969, G/TBT/N/TZA/1070, G/TBT/N/UGA/1884")</f>
        <v xml:space="preserve"> G/TBT/N/BDI/434, G/TBT/N/KEN/1539, G/TBT/N/RWA/969, G/TBT/N/TZA/1070, G/TBT/N/UGA/1884</v>
      </c>
      <c r="D252" s="21" t="s">
        <v>226</v>
      </c>
      <c r="E252" s="17">
        <v>45335</v>
      </c>
      <c r="F252" s="21" t="s">
        <v>202</v>
      </c>
    </row>
    <row r="253" spans="1:6" ht="165" x14ac:dyDescent="0.2">
      <c r="A253" s="20" t="s">
        <v>79</v>
      </c>
      <c r="B253" s="17">
        <v>45275</v>
      </c>
      <c r="C253" s="21" t="str">
        <f>HYPERLINK("https://epingalert.org/en/Search?viewData= G/TBT/N/BDI/437, G/TBT/N/KEN/1542, G/TBT/N/RWA/972, G/TBT/N/TZA/1073, G/TBT/N/UGA/1887"," G/TBT/N/BDI/437, G/TBT/N/KEN/1542, G/TBT/N/RWA/972, G/TBT/N/TZA/1073, G/TBT/N/UGA/1887")</f>
        <v xml:space="preserve"> G/TBT/N/BDI/437, G/TBT/N/KEN/1542, G/TBT/N/RWA/972, G/TBT/N/TZA/1073, G/TBT/N/UGA/1887</v>
      </c>
      <c r="D253" s="21" t="s">
        <v>226</v>
      </c>
      <c r="E253" s="17">
        <v>45335</v>
      </c>
      <c r="F253" s="21" t="s">
        <v>204</v>
      </c>
    </row>
    <row r="254" spans="1:6" x14ac:dyDescent="0.2">
      <c r="A254" s="20" t="s">
        <v>206</v>
      </c>
      <c r="B254" s="17">
        <v>45275</v>
      </c>
      <c r="C254" s="21" t="str">
        <f>HYPERLINK("https://epingalert.org/en/Search?viewData= G/SPS/N/CAN/1541"," G/SPS/N/CAN/1541")</f>
        <v xml:space="preserve"> G/SPS/N/CAN/1541</v>
      </c>
      <c r="D254" s="21" t="s">
        <v>59</v>
      </c>
      <c r="E254" s="17">
        <v>45348</v>
      </c>
      <c r="F254" s="20"/>
    </row>
    <row r="255" spans="1:6" ht="165" x14ac:dyDescent="0.2">
      <c r="A255" s="20" t="s">
        <v>78</v>
      </c>
      <c r="B255" s="17">
        <v>45275</v>
      </c>
      <c r="C255" s="21" t="str">
        <f>HYPERLINK("https://epingalert.org/en/Search?viewData= G/TBT/N/BDI/434, G/TBT/N/KEN/1539, G/TBT/N/RWA/969, G/TBT/N/TZA/1070, G/TBT/N/UGA/1884"," G/TBT/N/BDI/434, G/TBT/N/KEN/1539, G/TBT/N/RWA/969, G/TBT/N/TZA/1070, G/TBT/N/UGA/1884")</f>
        <v xml:space="preserve"> G/TBT/N/BDI/434, G/TBT/N/KEN/1539, G/TBT/N/RWA/969, G/TBT/N/TZA/1070, G/TBT/N/UGA/1884</v>
      </c>
      <c r="D255" s="21" t="s">
        <v>226</v>
      </c>
      <c r="E255" s="17">
        <v>45335</v>
      </c>
      <c r="F255" s="21" t="s">
        <v>202</v>
      </c>
    </row>
    <row r="256" spans="1:6" ht="165" x14ac:dyDescent="0.2">
      <c r="A256" s="20" t="s">
        <v>43</v>
      </c>
      <c r="B256" s="17">
        <v>45275</v>
      </c>
      <c r="C256" s="21" t="str">
        <f>HYPERLINK("https://epingalert.org/en/Search?viewData= G/TBT/N/BDI/434, G/TBT/N/KEN/1539, G/TBT/N/RWA/969, G/TBT/N/TZA/1070, G/TBT/N/UGA/1884"," G/TBT/N/BDI/434, G/TBT/N/KEN/1539, G/TBT/N/RWA/969, G/TBT/N/TZA/1070, G/TBT/N/UGA/1884")</f>
        <v xml:space="preserve"> G/TBT/N/BDI/434, G/TBT/N/KEN/1539, G/TBT/N/RWA/969, G/TBT/N/TZA/1070, G/TBT/N/UGA/1884</v>
      </c>
      <c r="D256" s="21" t="s">
        <v>226</v>
      </c>
      <c r="E256" s="17">
        <v>45335</v>
      </c>
      <c r="F256" s="21" t="s">
        <v>202</v>
      </c>
    </row>
    <row r="257" spans="1:6" ht="165" x14ac:dyDescent="0.2">
      <c r="A257" s="20" t="s">
        <v>43</v>
      </c>
      <c r="B257" s="17">
        <v>45275</v>
      </c>
      <c r="C257" s="21" t="str">
        <f>HYPERLINK("https://epingalert.org/en/Search?viewData= G/TBT/N/BDI/437, G/TBT/N/KEN/1542, G/TBT/N/RWA/972, G/TBT/N/TZA/1073, G/TBT/N/UGA/1887"," G/TBT/N/BDI/437, G/TBT/N/KEN/1542, G/TBT/N/RWA/972, G/TBT/N/TZA/1073, G/TBT/N/UGA/1887")</f>
        <v xml:space="preserve"> G/TBT/N/BDI/437, G/TBT/N/KEN/1542, G/TBT/N/RWA/972, G/TBT/N/TZA/1073, G/TBT/N/UGA/1887</v>
      </c>
      <c r="D257" s="21" t="s">
        <v>226</v>
      </c>
      <c r="E257" s="17">
        <v>45335</v>
      </c>
      <c r="F257" s="21" t="s">
        <v>204</v>
      </c>
    </row>
    <row r="258" spans="1:6" ht="165" x14ac:dyDescent="0.2">
      <c r="A258" s="20" t="s">
        <v>36</v>
      </c>
      <c r="B258" s="17">
        <v>45275</v>
      </c>
      <c r="C258" s="21" t="str">
        <f>HYPERLINK("https://epingalert.org/en/Search?viewData= G/TBT/N/BDI/435, G/TBT/N/KEN/1540, G/TBT/N/RWA/970, G/TBT/N/TZA/1071, G/TBT/N/UGA/1885"," G/TBT/N/BDI/435, G/TBT/N/KEN/1540, G/TBT/N/RWA/970, G/TBT/N/TZA/1071, G/TBT/N/UGA/1885")</f>
        <v xml:space="preserve"> G/TBT/N/BDI/435, G/TBT/N/KEN/1540, G/TBT/N/RWA/970, G/TBT/N/TZA/1071, G/TBT/N/UGA/1885</v>
      </c>
      <c r="D258" s="21" t="s">
        <v>214</v>
      </c>
      <c r="E258" s="17">
        <v>45335</v>
      </c>
      <c r="F258" s="21" t="s">
        <v>203</v>
      </c>
    </row>
    <row r="259" spans="1:6" x14ac:dyDescent="0.2">
      <c r="A259" s="20" t="s">
        <v>26</v>
      </c>
      <c r="B259" s="17">
        <v>45275</v>
      </c>
      <c r="C259" s="21" t="str">
        <f>HYPERLINK("https://epingalert.org/en/Search?viewData= G/SPS/N/USA/3437"," G/SPS/N/USA/3437")</f>
        <v xml:space="preserve"> G/SPS/N/USA/3437</v>
      </c>
      <c r="D259" s="21" t="s">
        <v>230</v>
      </c>
      <c r="E259" s="17" t="s">
        <v>8</v>
      </c>
      <c r="F259" s="21" t="s">
        <v>189</v>
      </c>
    </row>
    <row r="260" spans="1:6" ht="165" x14ac:dyDescent="0.2">
      <c r="A260" s="20" t="s">
        <v>43</v>
      </c>
      <c r="B260" s="17">
        <v>45275</v>
      </c>
      <c r="C260" s="21" t="str">
        <f>HYPERLINK("https://epingalert.org/en/Search?viewData= G/TBT/N/BDI/435, G/TBT/N/KEN/1540, G/TBT/N/RWA/970, G/TBT/N/TZA/1071, G/TBT/N/UGA/1885"," G/TBT/N/BDI/435, G/TBT/N/KEN/1540, G/TBT/N/RWA/970, G/TBT/N/TZA/1071, G/TBT/N/UGA/1885")</f>
        <v xml:space="preserve"> G/TBT/N/BDI/435, G/TBT/N/KEN/1540, G/TBT/N/RWA/970, G/TBT/N/TZA/1071, G/TBT/N/UGA/1885</v>
      </c>
      <c r="D260" s="21" t="s">
        <v>214</v>
      </c>
      <c r="E260" s="17">
        <v>45335</v>
      </c>
      <c r="F260" s="21" t="s">
        <v>203</v>
      </c>
    </row>
    <row r="261" spans="1:6" ht="75" x14ac:dyDescent="0.2">
      <c r="A261" s="20" t="s">
        <v>78</v>
      </c>
      <c r="B261" s="17">
        <v>45275</v>
      </c>
      <c r="C261" s="21" t="str">
        <f>HYPERLINK("https://epingalert.org/en/Search?viewData= G/TBT/N/BDI/432, G/TBT/N/KEN/1537, G/TBT/N/RWA/967, G/TBT/N/TZA/1068, G/TBT/N/UGA/1882"," G/TBT/N/BDI/432, G/TBT/N/KEN/1537, G/TBT/N/RWA/967, G/TBT/N/TZA/1068, G/TBT/N/UGA/1882")</f>
        <v xml:space="preserve"> G/TBT/N/BDI/432, G/TBT/N/KEN/1537, G/TBT/N/RWA/967, G/TBT/N/TZA/1068, G/TBT/N/UGA/1882</v>
      </c>
      <c r="D261" s="21" t="s">
        <v>221</v>
      </c>
      <c r="E261" s="17">
        <v>45335</v>
      </c>
      <c r="F261" s="21" t="s">
        <v>186</v>
      </c>
    </row>
    <row r="262" spans="1:6" ht="75" x14ac:dyDescent="0.2">
      <c r="A262" s="20" t="s">
        <v>79</v>
      </c>
      <c r="B262" s="17">
        <v>45275</v>
      </c>
      <c r="C262" s="21" t="str">
        <f>HYPERLINK("https://epingalert.org/en/Search?viewData= G/TBT/N/BDI/432, G/TBT/N/KEN/1537, G/TBT/N/RWA/967, G/TBT/N/TZA/1068, G/TBT/N/UGA/1882"," G/TBT/N/BDI/432, G/TBT/N/KEN/1537, G/TBT/N/RWA/967, G/TBT/N/TZA/1068, G/TBT/N/UGA/1882")</f>
        <v xml:space="preserve"> G/TBT/N/BDI/432, G/TBT/N/KEN/1537, G/TBT/N/RWA/967, G/TBT/N/TZA/1068, G/TBT/N/UGA/1882</v>
      </c>
      <c r="D262" s="21" t="s">
        <v>221</v>
      </c>
      <c r="E262" s="17">
        <v>45335</v>
      </c>
      <c r="F262" s="21" t="s">
        <v>186</v>
      </c>
    </row>
    <row r="263" spans="1:6" ht="75" x14ac:dyDescent="0.25">
      <c r="A263" s="20" t="s">
        <v>43</v>
      </c>
      <c r="B263" s="17">
        <v>45275</v>
      </c>
      <c r="C263" s="21" t="str">
        <f>HYPERLINK("https://epingalert.org/en/Search?viewData= G/TBT/N/BDI/433, G/TBT/N/KEN/1538, G/TBT/N/RWA/968, G/TBT/N/TZA/1069, G/TBT/N/UGA/1883"," G/TBT/N/BDI/433, G/TBT/N/KEN/1538, G/TBT/N/RWA/968, G/TBT/N/TZA/1069, G/TBT/N/UGA/1883")</f>
        <v xml:space="preserve"> G/TBT/N/BDI/433, G/TBT/N/KEN/1538, G/TBT/N/RWA/968, G/TBT/N/TZA/1069, G/TBT/N/UGA/1883</v>
      </c>
      <c r="D263" s="22" t="s">
        <v>228</v>
      </c>
      <c r="E263" s="17">
        <v>45335</v>
      </c>
      <c r="F263" s="21" t="s">
        <v>187</v>
      </c>
    </row>
    <row r="264" spans="1:6" ht="180" x14ac:dyDescent="0.2">
      <c r="A264" s="20" t="s">
        <v>208</v>
      </c>
      <c r="B264" s="17">
        <v>45275</v>
      </c>
      <c r="C264" s="21" t="str">
        <f>HYPERLINK("https://epingalert.org/en/Search?viewData= G/TBT/N/UKR/278"," G/TBT/N/UKR/278")</f>
        <v xml:space="preserve"> G/TBT/N/UKR/278</v>
      </c>
      <c r="D264" s="21" t="s">
        <v>231</v>
      </c>
      <c r="E264" s="17">
        <v>45335</v>
      </c>
      <c r="F264" s="21" t="s">
        <v>210</v>
      </c>
    </row>
    <row r="265" spans="1:6" ht="165" x14ac:dyDescent="0.2">
      <c r="A265" s="20" t="s">
        <v>36</v>
      </c>
      <c r="B265" s="17">
        <v>45275</v>
      </c>
      <c r="C265" s="21" t="str">
        <f>HYPERLINK("https://epingalert.org/en/Search?viewData= G/TBT/N/BDI/437, G/TBT/N/KEN/1542, G/TBT/N/RWA/972, G/TBT/N/TZA/1073, G/TBT/N/UGA/1887"," G/TBT/N/BDI/437, G/TBT/N/KEN/1542, G/TBT/N/RWA/972, G/TBT/N/TZA/1073, G/TBT/N/UGA/1887")</f>
        <v xml:space="preserve"> G/TBT/N/BDI/437, G/TBT/N/KEN/1542, G/TBT/N/RWA/972, G/TBT/N/TZA/1073, G/TBT/N/UGA/1887</v>
      </c>
      <c r="D265" s="21" t="s">
        <v>226</v>
      </c>
      <c r="E265" s="17">
        <v>45335</v>
      </c>
      <c r="F265" s="21" t="s">
        <v>204</v>
      </c>
    </row>
    <row r="266" spans="1:6" ht="75" x14ac:dyDescent="0.2">
      <c r="A266" s="20" t="s">
        <v>43</v>
      </c>
      <c r="B266" s="17">
        <v>45275</v>
      </c>
      <c r="C266" s="21" t="str">
        <f>HYPERLINK("https://epingalert.org/en/Search?viewData= G/TBT/N/BDI/432, G/TBT/N/KEN/1537, G/TBT/N/RWA/967, G/TBT/N/TZA/1068, G/TBT/N/UGA/1882"," G/TBT/N/BDI/432, G/TBT/N/KEN/1537, G/TBT/N/RWA/967, G/TBT/N/TZA/1068, G/TBT/N/UGA/1882")</f>
        <v xml:space="preserve"> G/TBT/N/BDI/432, G/TBT/N/KEN/1537, G/TBT/N/RWA/967, G/TBT/N/TZA/1068, G/TBT/N/UGA/1882</v>
      </c>
      <c r="D266" s="21" t="s">
        <v>221</v>
      </c>
      <c r="E266" s="17">
        <v>45335</v>
      </c>
      <c r="F266" s="21" t="s">
        <v>186</v>
      </c>
    </row>
    <row r="267" spans="1:6" ht="165" x14ac:dyDescent="0.2">
      <c r="A267" s="20" t="s">
        <v>78</v>
      </c>
      <c r="B267" s="17">
        <v>45275</v>
      </c>
      <c r="C267" s="21" t="str">
        <f>HYPERLINK("https://epingalert.org/en/Search?viewData= G/TBT/N/BDI/437, G/TBT/N/KEN/1542, G/TBT/N/RWA/972, G/TBT/N/TZA/1073, G/TBT/N/UGA/1887"," G/TBT/N/BDI/437, G/TBT/N/KEN/1542, G/TBT/N/RWA/972, G/TBT/N/TZA/1073, G/TBT/N/UGA/1887")</f>
        <v xml:space="preserve"> G/TBT/N/BDI/437, G/TBT/N/KEN/1542, G/TBT/N/RWA/972, G/TBT/N/TZA/1073, G/TBT/N/UGA/1887</v>
      </c>
      <c r="D267" s="21" t="s">
        <v>226</v>
      </c>
      <c r="E267" s="17">
        <v>45335</v>
      </c>
      <c r="F267" s="21" t="s">
        <v>204</v>
      </c>
    </row>
    <row r="268" spans="1:6" ht="30" x14ac:dyDescent="0.2">
      <c r="A268" s="20" t="s">
        <v>190</v>
      </c>
      <c r="B268" s="17">
        <v>45275</v>
      </c>
      <c r="C268" s="21" t="str">
        <f>HYPERLINK("https://epingalert.org/en/Search?viewData= G/SPS/N/ARM/51"," G/SPS/N/ARM/51")</f>
        <v xml:space="preserve"> G/SPS/N/ARM/51</v>
      </c>
      <c r="D268" s="21" t="s">
        <v>232</v>
      </c>
      <c r="E268" s="17">
        <v>45331</v>
      </c>
      <c r="F268" s="21" t="s">
        <v>191</v>
      </c>
    </row>
    <row r="269" spans="1:6" ht="165" x14ac:dyDescent="0.2">
      <c r="A269" s="20" t="s">
        <v>79</v>
      </c>
      <c r="B269" s="17">
        <v>45275</v>
      </c>
      <c r="C269" s="21" t="str">
        <f>HYPERLINK("https://epingalert.org/en/Search?viewData= G/TBT/N/BDI/436, G/TBT/N/KEN/1541, G/TBT/N/RWA/971, G/TBT/N/TZA/1072, G/TBT/N/UGA/1886"," G/TBT/N/BDI/436, G/TBT/N/KEN/1541, G/TBT/N/RWA/971, G/TBT/N/TZA/1072, G/TBT/N/UGA/1886")</f>
        <v xml:space="preserve"> G/TBT/N/BDI/436, G/TBT/N/KEN/1541, G/TBT/N/RWA/971, G/TBT/N/TZA/1072, G/TBT/N/UGA/1886</v>
      </c>
      <c r="D269" s="21" t="s">
        <v>226</v>
      </c>
      <c r="E269" s="17">
        <v>45335</v>
      </c>
      <c r="F269" s="21" t="s">
        <v>201</v>
      </c>
    </row>
    <row r="270" spans="1:6" ht="165" x14ac:dyDescent="0.2">
      <c r="A270" s="20" t="s">
        <v>43</v>
      </c>
      <c r="B270" s="17">
        <v>45275</v>
      </c>
      <c r="C270" s="21" t="str">
        <f>HYPERLINK("https://epingalert.org/en/Search?viewData= G/TBT/N/BDI/436, G/TBT/N/KEN/1541, G/TBT/N/RWA/971, G/TBT/N/TZA/1072, G/TBT/N/UGA/1886"," G/TBT/N/BDI/436, G/TBT/N/KEN/1541, G/TBT/N/RWA/971, G/TBT/N/TZA/1072, G/TBT/N/UGA/1886")</f>
        <v xml:space="preserve"> G/TBT/N/BDI/436, G/TBT/N/KEN/1541, G/TBT/N/RWA/971, G/TBT/N/TZA/1072, G/TBT/N/UGA/1886</v>
      </c>
      <c r="D270" s="21" t="s">
        <v>226</v>
      </c>
      <c r="E270" s="17">
        <v>45335</v>
      </c>
      <c r="F270" s="21" t="s">
        <v>201</v>
      </c>
    </row>
    <row r="271" spans="1:6" ht="165" x14ac:dyDescent="0.2">
      <c r="A271" s="20" t="s">
        <v>79</v>
      </c>
      <c r="B271" s="17">
        <v>45275</v>
      </c>
      <c r="C271" s="21" t="str">
        <f>HYPERLINK("https://epingalert.org/en/Search?viewData= G/TBT/N/BDI/434, G/TBT/N/KEN/1539, G/TBT/N/RWA/969, G/TBT/N/TZA/1070, G/TBT/N/UGA/1884"," G/TBT/N/BDI/434, G/TBT/N/KEN/1539, G/TBT/N/RWA/969, G/TBT/N/TZA/1070, G/TBT/N/UGA/1884")</f>
        <v xml:space="preserve"> G/TBT/N/BDI/434, G/TBT/N/KEN/1539, G/TBT/N/RWA/969, G/TBT/N/TZA/1070, G/TBT/N/UGA/1884</v>
      </c>
      <c r="D271" s="21" t="s">
        <v>226</v>
      </c>
      <c r="E271" s="17">
        <v>45335</v>
      </c>
      <c r="F271" s="21" t="s">
        <v>202</v>
      </c>
    </row>
    <row r="272" spans="1:6" x14ac:dyDescent="0.25">
      <c r="A272" s="20" t="s">
        <v>211</v>
      </c>
      <c r="B272" s="17">
        <v>45275</v>
      </c>
      <c r="C272" s="21" t="str">
        <f>HYPERLINK("https://epingalert.org/en/Search?viewData= G/SPS/N/NZL/759"," G/SPS/N/NZL/759")</f>
        <v xml:space="preserve"> G/SPS/N/NZL/759</v>
      </c>
      <c r="D272" s="22" t="s">
        <v>319</v>
      </c>
      <c r="E272" s="17">
        <v>45335</v>
      </c>
      <c r="F272" s="21" t="s">
        <v>192</v>
      </c>
    </row>
    <row r="273" spans="1:6" ht="75" x14ac:dyDescent="0.25">
      <c r="A273" s="20" t="s">
        <v>36</v>
      </c>
      <c r="B273" s="17">
        <v>45275</v>
      </c>
      <c r="C273" s="21" t="str">
        <f>HYPERLINK("https://epingalert.org/en/Search?viewData= G/TBT/N/BDI/433, G/TBT/N/KEN/1538, G/TBT/N/RWA/968, G/TBT/N/TZA/1069, G/TBT/N/UGA/1883"," G/TBT/N/BDI/433, G/TBT/N/KEN/1538, G/TBT/N/RWA/968, G/TBT/N/TZA/1069, G/TBT/N/UGA/1883")</f>
        <v xml:space="preserve"> G/TBT/N/BDI/433, G/TBT/N/KEN/1538, G/TBT/N/RWA/968, G/TBT/N/TZA/1069, G/TBT/N/UGA/1883</v>
      </c>
      <c r="D273" s="22" t="s">
        <v>228</v>
      </c>
      <c r="E273" s="17">
        <v>45335</v>
      </c>
      <c r="F273" s="21" t="s">
        <v>187</v>
      </c>
    </row>
    <row r="274" spans="1:6" ht="165" x14ac:dyDescent="0.2">
      <c r="A274" s="20" t="s">
        <v>79</v>
      </c>
      <c r="B274" s="17">
        <v>45275</v>
      </c>
      <c r="C274" s="21" t="str">
        <f>HYPERLINK("https://epingalert.org/en/Search?viewData= G/TBT/N/BDI/435, G/TBT/N/KEN/1540, G/TBT/N/RWA/970, G/TBT/N/TZA/1071, G/TBT/N/UGA/1885"," G/TBT/N/BDI/435, G/TBT/N/KEN/1540, G/TBT/N/RWA/970, G/TBT/N/TZA/1071, G/TBT/N/UGA/1885")</f>
        <v xml:space="preserve"> G/TBT/N/BDI/435, G/TBT/N/KEN/1540, G/TBT/N/RWA/970, G/TBT/N/TZA/1071, G/TBT/N/UGA/1885</v>
      </c>
      <c r="D274" s="21" t="s">
        <v>214</v>
      </c>
      <c r="E274" s="17">
        <v>45335</v>
      </c>
      <c r="F274" s="21" t="s">
        <v>203</v>
      </c>
    </row>
    <row r="275" spans="1:6" ht="165" x14ac:dyDescent="0.2">
      <c r="A275" s="20" t="s">
        <v>81</v>
      </c>
      <c r="B275" s="17">
        <v>45275</v>
      </c>
      <c r="C275" s="21" t="str">
        <f>HYPERLINK("https://epingalert.org/en/Search?viewData= G/TBT/N/BDI/437, G/TBT/N/KEN/1542, G/TBT/N/RWA/972, G/TBT/N/TZA/1073, G/TBT/N/UGA/1887"," G/TBT/N/BDI/437, G/TBT/N/KEN/1542, G/TBT/N/RWA/972, G/TBT/N/TZA/1073, G/TBT/N/UGA/1887")</f>
        <v xml:space="preserve"> G/TBT/N/BDI/437, G/TBT/N/KEN/1542, G/TBT/N/RWA/972, G/TBT/N/TZA/1073, G/TBT/N/UGA/1887</v>
      </c>
      <c r="D275" s="21" t="s">
        <v>226</v>
      </c>
      <c r="E275" s="17">
        <v>45335</v>
      </c>
      <c r="F275" s="21" t="s">
        <v>204</v>
      </c>
    </row>
    <row r="276" spans="1:6" ht="30" x14ac:dyDescent="0.25">
      <c r="A276" s="22" t="s">
        <v>212</v>
      </c>
      <c r="B276" s="17">
        <v>45275</v>
      </c>
      <c r="C276" s="21" t="str">
        <f>HYPERLINK("https://epingalert.org/en/Search?viewData= G/SPS/N/KGZ/30"," G/SPS/N/KGZ/30")</f>
        <v xml:space="preserve"> G/SPS/N/KGZ/30</v>
      </c>
      <c r="D276" s="22" t="s">
        <v>236</v>
      </c>
      <c r="E276" s="17">
        <v>45337</v>
      </c>
      <c r="F276" s="21" t="s">
        <v>193</v>
      </c>
    </row>
    <row r="277" spans="1:6" ht="75" x14ac:dyDescent="0.25">
      <c r="A277" s="20" t="s">
        <v>78</v>
      </c>
      <c r="B277" s="17">
        <v>45275</v>
      </c>
      <c r="C277" s="21" t="str">
        <f>HYPERLINK("https://epingalert.org/en/Search?viewData= G/TBT/N/BDI/433, G/TBT/N/KEN/1538, G/TBT/N/RWA/968, G/TBT/N/TZA/1069, G/TBT/N/UGA/1883"," G/TBT/N/BDI/433, G/TBT/N/KEN/1538, G/TBT/N/RWA/968, G/TBT/N/TZA/1069, G/TBT/N/UGA/1883")</f>
        <v xml:space="preserve"> G/TBT/N/BDI/433, G/TBT/N/KEN/1538, G/TBT/N/RWA/968, G/TBT/N/TZA/1069, G/TBT/N/UGA/1883</v>
      </c>
      <c r="D277" s="22" t="s">
        <v>228</v>
      </c>
      <c r="E277" s="17">
        <v>45335</v>
      </c>
      <c r="F277" s="21" t="s">
        <v>187</v>
      </c>
    </row>
    <row r="278" spans="1:6" ht="45" x14ac:dyDescent="0.25">
      <c r="A278" s="18" t="s">
        <v>213</v>
      </c>
      <c r="B278" s="17">
        <v>45275</v>
      </c>
      <c r="C278" s="21" t="str">
        <f>HYPERLINK("https://epingalert.org/en/Search?viewData= G/TBT/N/TPKM/534"," G/TBT/N/TPKM/534")</f>
        <v xml:space="preserve"> G/TBT/N/TPKM/534</v>
      </c>
      <c r="D278" s="22" t="s">
        <v>233</v>
      </c>
      <c r="E278" s="17">
        <v>45335</v>
      </c>
      <c r="F278" s="21" t="s">
        <v>194</v>
      </c>
    </row>
    <row r="279" spans="1:6" x14ac:dyDescent="0.2">
      <c r="A279" s="20" t="s">
        <v>28</v>
      </c>
      <c r="B279" s="17">
        <v>45278</v>
      </c>
      <c r="C279" s="21" t="str">
        <f>HYPERLINK("https://epingalert.org/en/Search?viewData= G/TBT/N/EU/1040"," G/TBT/N/EU/1040")</f>
        <v xml:space="preserve"> G/TBT/N/EU/1040</v>
      </c>
      <c r="D279" s="21" t="s">
        <v>234</v>
      </c>
      <c r="E279" s="17">
        <v>45338</v>
      </c>
      <c r="F279" s="21" t="s">
        <v>195</v>
      </c>
    </row>
    <row r="280" spans="1:6" ht="30" x14ac:dyDescent="0.2">
      <c r="A280" s="20" t="s">
        <v>196</v>
      </c>
      <c r="B280" s="17">
        <v>45278</v>
      </c>
      <c r="C280" s="21" t="str">
        <f>HYPERLINK("https://epingalert.org/en/Search?viewData= G/SPS/N/VUT/1"," G/SPS/N/VUT/1")</f>
        <v xml:space="preserve"> G/SPS/N/VUT/1</v>
      </c>
      <c r="D280" s="21" t="s">
        <v>320</v>
      </c>
      <c r="E280" s="17">
        <v>45338</v>
      </c>
      <c r="F280" s="21" t="s">
        <v>197</v>
      </c>
    </row>
    <row r="281" spans="1:6" ht="30" x14ac:dyDescent="0.2">
      <c r="A281" s="20" t="s">
        <v>28</v>
      </c>
      <c r="B281" s="17">
        <v>45278</v>
      </c>
      <c r="C281" s="21" t="str">
        <f>HYPERLINK("https://epingalert.org/en/Search?viewData= G/TBT/N/EU/1039"," G/TBT/N/EU/1039")</f>
        <v xml:space="preserve"> G/TBT/N/EU/1039</v>
      </c>
      <c r="D281" s="21" t="s">
        <v>235</v>
      </c>
      <c r="E281" s="17">
        <v>45338</v>
      </c>
      <c r="F281" s="21" t="s">
        <v>198</v>
      </c>
    </row>
    <row r="282" spans="1:6" s="3" customFormat="1" ht="30" x14ac:dyDescent="0.2">
      <c r="A282" s="23" t="s">
        <v>196</v>
      </c>
      <c r="B282" s="24">
        <v>45278</v>
      </c>
      <c r="C282" s="25" t="str">
        <f>HYPERLINK("https://epingalert.org/en/Search?viewData= G/SPS/N/VUT/2"," G/SPS/N/VUT/2")</f>
        <v xml:space="preserve"> G/SPS/N/VUT/2</v>
      </c>
      <c r="D282" s="25" t="s">
        <v>237</v>
      </c>
      <c r="E282" s="24" t="s">
        <v>8</v>
      </c>
      <c r="F282" s="25" t="s">
        <v>275</v>
      </c>
    </row>
    <row r="283" spans="1:6" ht="30" x14ac:dyDescent="0.2">
      <c r="A283" s="20" t="s">
        <v>276</v>
      </c>
      <c r="B283" s="17">
        <v>45278</v>
      </c>
      <c r="C283" s="21" t="str">
        <f>HYPERLINK("https://epingalert.org/en/Search?viewData= G/TBT/N/CHE/284"," G/TBT/N/CHE/284")</f>
        <v xml:space="preserve"> G/TBT/N/CHE/284</v>
      </c>
      <c r="D283" s="20" t="s">
        <v>293</v>
      </c>
      <c r="E283" s="17">
        <v>45373</v>
      </c>
      <c r="F283" s="21" t="s">
        <v>238</v>
      </c>
    </row>
    <row r="284" spans="1:6" ht="30" x14ac:dyDescent="0.2">
      <c r="A284" s="20" t="s">
        <v>277</v>
      </c>
      <c r="B284" s="17">
        <v>45278</v>
      </c>
      <c r="C284" s="21" t="str">
        <f>HYPERLINK("https://epingalert.org/en/Search?viewData= G/TBT/N/AUS/165"," G/TBT/N/AUS/165")</f>
        <v xml:space="preserve"> G/TBT/N/AUS/165</v>
      </c>
      <c r="D284" s="20" t="s">
        <v>294</v>
      </c>
      <c r="E284" s="17">
        <v>45322</v>
      </c>
      <c r="F284" s="21" t="s">
        <v>239</v>
      </c>
    </row>
    <row r="285" spans="1:6" ht="30" x14ac:dyDescent="0.2">
      <c r="A285" s="20" t="s">
        <v>28</v>
      </c>
      <c r="B285" s="17">
        <v>45278</v>
      </c>
      <c r="C285" s="21" t="str">
        <f>HYPERLINK("https://epingalert.org/en/Search?viewData= G/SPS/N/EU/703"," G/SPS/N/EU/703")</f>
        <v xml:space="preserve"> G/SPS/N/EU/703</v>
      </c>
      <c r="D285" s="21" t="s">
        <v>152</v>
      </c>
      <c r="E285" s="17">
        <v>45338</v>
      </c>
      <c r="F285" s="21" t="s">
        <v>240</v>
      </c>
    </row>
    <row r="286" spans="1:6" x14ac:dyDescent="0.2">
      <c r="A286" s="20" t="s">
        <v>278</v>
      </c>
      <c r="B286" s="17">
        <v>45278</v>
      </c>
      <c r="C286" s="21" t="str">
        <f>HYPERLINK("https://epingalert.org/en/Search?viewData= G/TBT/N/USA/2077"," G/TBT/N/USA/2077")</f>
        <v xml:space="preserve"> G/TBT/N/USA/2077</v>
      </c>
      <c r="D286" s="20" t="s">
        <v>235</v>
      </c>
      <c r="E286" s="17">
        <v>45335</v>
      </c>
      <c r="F286" s="21" t="s">
        <v>241</v>
      </c>
    </row>
    <row r="287" spans="1:6" ht="30" x14ac:dyDescent="0.2">
      <c r="A287" s="20" t="s">
        <v>141</v>
      </c>
      <c r="B287" s="17">
        <v>45279</v>
      </c>
      <c r="C287" s="21" t="str">
        <f>HYPERLINK("https://epingalert.org/en/Search?viewData= G/TBT/N/CHL/668"," G/TBT/N/CHL/668")</f>
        <v xml:space="preserve"> G/TBT/N/CHL/668</v>
      </c>
      <c r="D287" s="20" t="s">
        <v>295</v>
      </c>
      <c r="E287" s="17">
        <v>45339</v>
      </c>
      <c r="F287" s="21" t="s">
        <v>279</v>
      </c>
    </row>
    <row r="288" spans="1:6" x14ac:dyDescent="0.25">
      <c r="A288" s="20" t="s">
        <v>141</v>
      </c>
      <c r="B288" s="17">
        <v>45279</v>
      </c>
      <c r="C288" s="21" t="str">
        <f>HYPERLINK("https://epingalert.org/en/Search?viewData= G/SPS/N/CHL/779"," G/SPS/N/CHL/779")</f>
        <v xml:space="preserve"> G/SPS/N/CHL/779</v>
      </c>
      <c r="D288" s="22" t="s">
        <v>296</v>
      </c>
      <c r="E288" s="17" t="s">
        <v>8</v>
      </c>
      <c r="F288" s="21" t="s">
        <v>242</v>
      </c>
    </row>
    <row r="289" spans="1:6" ht="30" x14ac:dyDescent="0.2">
      <c r="A289" s="20" t="s">
        <v>141</v>
      </c>
      <c r="B289" s="17">
        <v>45279</v>
      </c>
      <c r="C289" s="21" t="str">
        <f>HYPERLINK("https://epingalert.org/en/Search?viewData= G/TBT/N/CHL/669"," G/TBT/N/CHL/669")</f>
        <v xml:space="preserve"> G/TBT/N/CHL/669</v>
      </c>
      <c r="D289" s="20" t="s">
        <v>295</v>
      </c>
      <c r="E289" s="17">
        <v>45339</v>
      </c>
      <c r="F289" s="21" t="s">
        <v>243</v>
      </c>
    </row>
    <row r="290" spans="1:6" x14ac:dyDescent="0.25">
      <c r="A290" s="20" t="s">
        <v>141</v>
      </c>
      <c r="B290" s="17">
        <v>45279</v>
      </c>
      <c r="C290" s="21" t="str">
        <f>HYPERLINK("https://epingalert.org/en/Search?viewData= G/SPS/N/CHL/780"," G/SPS/N/CHL/780")</f>
        <v xml:space="preserve"> G/SPS/N/CHL/780</v>
      </c>
      <c r="D290" s="22" t="s">
        <v>297</v>
      </c>
      <c r="E290" s="17" t="s">
        <v>8</v>
      </c>
      <c r="F290" s="21" t="s">
        <v>244</v>
      </c>
    </row>
    <row r="291" spans="1:6" x14ac:dyDescent="0.25">
      <c r="A291" s="20" t="s">
        <v>280</v>
      </c>
      <c r="B291" s="17">
        <v>45279</v>
      </c>
      <c r="C291" s="21" t="str">
        <f>HYPERLINK("https://epingalert.org/en/Search?viewData= G/SPS/N/MAR/105"," G/SPS/N/MAR/105")</f>
        <v xml:space="preserve"> G/SPS/N/MAR/105</v>
      </c>
      <c r="D291" s="22" t="s">
        <v>298</v>
      </c>
      <c r="E291" s="17">
        <v>45339</v>
      </c>
      <c r="F291" s="21" t="s">
        <v>245</v>
      </c>
    </row>
    <row r="292" spans="1:6" ht="105" x14ac:dyDescent="0.25">
      <c r="A292" s="20" t="s">
        <v>281</v>
      </c>
      <c r="B292" s="17">
        <v>45279</v>
      </c>
      <c r="C292" s="21" t="str">
        <f>HYPERLINK("https://epingalert.org/en/Search?viewData= G/SPS/N/BOL/20"," G/SPS/N/BOL/20")</f>
        <v xml:space="preserve"> G/SPS/N/BOL/20</v>
      </c>
      <c r="D292" s="22" t="s">
        <v>299</v>
      </c>
      <c r="E292" s="17" t="s">
        <v>8</v>
      </c>
      <c r="F292" s="21" t="s">
        <v>246</v>
      </c>
    </row>
    <row r="293" spans="1:6" ht="45" x14ac:dyDescent="0.25">
      <c r="A293" s="21" t="s">
        <v>213</v>
      </c>
      <c r="B293" s="17">
        <v>45279</v>
      </c>
      <c r="C293" s="21" t="str">
        <f>HYPERLINK("https://epingalert.org/en/Search?viewData= G/TBT/N/TPKM/535"," G/TBT/N/TPKM/535")</f>
        <v xml:space="preserve"> G/TBT/N/TPKM/535</v>
      </c>
      <c r="D293" s="22" t="s">
        <v>300</v>
      </c>
      <c r="E293" s="17">
        <v>45339</v>
      </c>
      <c r="F293" s="21" t="s">
        <v>247</v>
      </c>
    </row>
    <row r="294" spans="1:6" ht="30" x14ac:dyDescent="0.2">
      <c r="A294" s="20" t="s">
        <v>282</v>
      </c>
      <c r="B294" s="17">
        <v>45279</v>
      </c>
      <c r="C294" s="21" t="str">
        <f>HYPERLINK("https://epingalert.org/en/Search?viewData= G/TBT/N/THA/721"," G/TBT/N/THA/721")</f>
        <v xml:space="preserve"> G/TBT/N/THA/721</v>
      </c>
      <c r="D294" s="20" t="s">
        <v>301</v>
      </c>
      <c r="E294" s="17">
        <v>45339</v>
      </c>
      <c r="F294" s="21" t="s">
        <v>248</v>
      </c>
    </row>
    <row r="295" spans="1:6" ht="75" x14ac:dyDescent="0.2">
      <c r="A295" s="20" t="s">
        <v>28</v>
      </c>
      <c r="B295" s="17">
        <v>45279</v>
      </c>
      <c r="C295" s="21" t="str">
        <f>HYPERLINK("https://epingalert.org/en/Search?viewData= G/SPS/N/EU/704"," G/SPS/N/EU/704")</f>
        <v xml:space="preserve"> G/SPS/N/EU/704</v>
      </c>
      <c r="D295" s="21" t="s">
        <v>302</v>
      </c>
      <c r="E295" s="17" t="s">
        <v>8</v>
      </c>
      <c r="F295" s="21" t="s">
        <v>249</v>
      </c>
    </row>
    <row r="296" spans="1:6" x14ac:dyDescent="0.2">
      <c r="A296" s="20" t="s">
        <v>283</v>
      </c>
      <c r="B296" s="17">
        <v>45280</v>
      </c>
      <c r="C296" s="21" t="str">
        <f>HYPERLINK("https://epingalert.org/en/Search?viewData= G/TBT/N/JPN/790"," G/TBT/N/JPN/790")</f>
        <v xml:space="preserve"> G/TBT/N/JPN/790</v>
      </c>
      <c r="D296" s="20" t="s">
        <v>304</v>
      </c>
      <c r="E296" s="17">
        <v>45340</v>
      </c>
      <c r="F296" s="21" t="s">
        <v>250</v>
      </c>
    </row>
    <row r="297" spans="1:6" ht="105" x14ac:dyDescent="0.2">
      <c r="A297" s="20" t="s">
        <v>284</v>
      </c>
      <c r="B297" s="17">
        <v>45280</v>
      </c>
      <c r="C297" s="21" t="str">
        <f>HYPERLINK("https://epingalert.org/en/Search?viewData= G/TBT/N/ARE/599, G/TBT/N/BHR/685, G/TBT/N/KWT/661, G/TBT/N/OMN/513, G/TBT/N/QAT/663, G/TBT/N/SAU/1318, G/TBT/N/YEM/270"," G/TBT/N/ARE/599, G/TBT/N/BHR/685, G/TBT/N/KWT/661, G/TBT/N/OMN/513, G/TBT/N/QAT/663, G/TBT/N/SAU/1318, G/TBT/N/YEM/270")</f>
        <v xml:space="preserve"> G/TBT/N/ARE/599, G/TBT/N/BHR/685, G/TBT/N/KWT/661, G/TBT/N/OMN/513, G/TBT/N/QAT/663, G/TBT/N/SAU/1318, G/TBT/N/YEM/270</v>
      </c>
      <c r="D297" s="20" t="s">
        <v>303</v>
      </c>
      <c r="E297" s="17">
        <v>45340</v>
      </c>
      <c r="F297" s="21" t="s">
        <v>251</v>
      </c>
    </row>
    <row r="298" spans="1:6" ht="90" x14ac:dyDescent="0.25">
      <c r="A298" s="20" t="s">
        <v>82</v>
      </c>
      <c r="B298" s="17">
        <v>45280</v>
      </c>
      <c r="C298" s="21" t="str">
        <f>HYPERLINK("https://epingalert.org/en/Search?viewData= G/TBT/N/UKR/279"," G/TBT/N/UKR/279")</f>
        <v xml:space="preserve"> G/TBT/N/UKR/279</v>
      </c>
      <c r="D298" s="22" t="s">
        <v>305</v>
      </c>
      <c r="E298" s="17">
        <v>45340</v>
      </c>
      <c r="F298" s="21" t="s">
        <v>252</v>
      </c>
    </row>
    <row r="299" spans="1:6" ht="105" x14ac:dyDescent="0.25">
      <c r="A299" s="22" t="s">
        <v>285</v>
      </c>
      <c r="B299" s="17">
        <v>45280</v>
      </c>
      <c r="C299" s="21" t="str">
        <f>HYPERLINK("https://epingalert.org/en/Search?viewData= G/TBT/N/ARE/599, G/TBT/N/BHR/685, G/TBT/N/KWT/661, G/TBT/N/OMN/513, G/TBT/N/QAT/663, G/TBT/N/SAU/1318, G/TBT/N/YEM/270"," G/TBT/N/ARE/599, G/TBT/N/BHR/685, G/TBT/N/KWT/661, G/TBT/N/OMN/513, G/TBT/N/QAT/663, G/TBT/N/SAU/1318, G/TBT/N/YEM/270")</f>
        <v xml:space="preserve"> G/TBT/N/ARE/599, G/TBT/N/BHR/685, G/TBT/N/KWT/661, G/TBT/N/OMN/513, G/TBT/N/QAT/663, G/TBT/N/SAU/1318, G/TBT/N/YEM/270</v>
      </c>
      <c r="D299" s="20" t="s">
        <v>303</v>
      </c>
      <c r="E299" s="17">
        <v>45340</v>
      </c>
      <c r="F299" s="21" t="s">
        <v>251</v>
      </c>
    </row>
    <row r="300" spans="1:6" ht="105" x14ac:dyDescent="0.2">
      <c r="A300" s="20" t="s">
        <v>253</v>
      </c>
      <c r="B300" s="17">
        <v>45280</v>
      </c>
      <c r="C300" s="21" t="str">
        <f>HYPERLINK("https://epingalert.org/en/Search?viewData= G/TBT/N/ARE/599, G/TBT/N/BHR/685, G/TBT/N/KWT/661, G/TBT/N/OMN/513, G/TBT/N/QAT/663, G/TBT/N/SAU/1318, G/TBT/N/YEM/270"," G/TBT/N/ARE/599, G/TBT/N/BHR/685, G/TBT/N/KWT/661, G/TBT/N/OMN/513, G/TBT/N/QAT/663, G/TBT/N/SAU/1318, G/TBT/N/YEM/270")</f>
        <v xml:space="preserve"> G/TBT/N/ARE/599, G/TBT/N/BHR/685, G/TBT/N/KWT/661, G/TBT/N/OMN/513, G/TBT/N/QAT/663, G/TBT/N/SAU/1318, G/TBT/N/YEM/270</v>
      </c>
      <c r="D300" s="20" t="s">
        <v>303</v>
      </c>
      <c r="E300" s="17">
        <v>45340</v>
      </c>
      <c r="F300" s="21" t="s">
        <v>251</v>
      </c>
    </row>
    <row r="301" spans="1:6" ht="105" x14ac:dyDescent="0.2">
      <c r="A301" s="20" t="s">
        <v>286</v>
      </c>
      <c r="B301" s="17">
        <v>45280</v>
      </c>
      <c r="C301" s="21" t="str">
        <f>HYPERLINK("https://epingalert.org/en/Search?viewData= G/TBT/N/ARE/599, G/TBT/N/BHR/685, G/TBT/N/KWT/661, G/TBT/N/OMN/513, G/TBT/N/QAT/663, G/TBT/N/SAU/1318, G/TBT/N/YEM/270"," G/TBT/N/ARE/599, G/TBT/N/BHR/685, G/TBT/N/KWT/661, G/TBT/N/OMN/513, G/TBT/N/QAT/663, G/TBT/N/SAU/1318, G/TBT/N/YEM/270")</f>
        <v xml:space="preserve"> G/TBT/N/ARE/599, G/TBT/N/BHR/685, G/TBT/N/KWT/661, G/TBT/N/OMN/513, G/TBT/N/QAT/663, G/TBT/N/SAU/1318, G/TBT/N/YEM/270</v>
      </c>
      <c r="D301" s="20" t="s">
        <v>303</v>
      </c>
      <c r="E301" s="17">
        <v>45340</v>
      </c>
      <c r="F301" s="21" t="s">
        <v>251</v>
      </c>
    </row>
    <row r="302" spans="1:6" ht="30" x14ac:dyDescent="0.2">
      <c r="A302" s="20" t="s">
        <v>28</v>
      </c>
      <c r="B302" s="17">
        <v>45280</v>
      </c>
      <c r="C302" s="21" t="str">
        <f>HYPERLINK("https://epingalert.org/en/Search?viewData= G/SPS/N/EU/705"," G/SPS/N/EU/705")</f>
        <v xml:space="preserve"> G/SPS/N/EU/705</v>
      </c>
      <c r="D302" s="21" t="s">
        <v>306</v>
      </c>
      <c r="E302" s="17" t="s">
        <v>8</v>
      </c>
      <c r="F302" s="21" t="s">
        <v>254</v>
      </c>
    </row>
    <row r="303" spans="1:6" ht="90" x14ac:dyDescent="0.2">
      <c r="A303" s="20" t="s">
        <v>287</v>
      </c>
      <c r="B303" s="17">
        <v>45280</v>
      </c>
      <c r="C303" s="21" t="str">
        <f>HYPERLINK("https://epingalert.org/en/Search?viewData= G/SPS/N/ALB/204"," G/SPS/N/ALB/204")</f>
        <v xml:space="preserve"> G/SPS/N/ALB/204</v>
      </c>
      <c r="D303" s="20" t="s">
        <v>307</v>
      </c>
      <c r="E303" s="17" t="s">
        <v>8</v>
      </c>
      <c r="F303" s="21" t="s">
        <v>255</v>
      </c>
    </row>
    <row r="304" spans="1:6" ht="105" x14ac:dyDescent="0.25">
      <c r="A304" s="22" t="s">
        <v>288</v>
      </c>
      <c r="B304" s="17">
        <v>45280</v>
      </c>
      <c r="C304" s="21" t="str">
        <f>HYPERLINK("https://epingalert.org/en/Search?viewData= G/TBT/N/ARE/599, G/TBT/N/BHR/685, G/TBT/N/KWT/661, G/TBT/N/OMN/513, G/TBT/N/QAT/663, G/TBT/N/SAU/1318, G/TBT/N/YEM/270"," G/TBT/N/ARE/599, G/TBT/N/BHR/685, G/TBT/N/KWT/661, G/TBT/N/OMN/513, G/TBT/N/QAT/663, G/TBT/N/SAU/1318, G/TBT/N/YEM/270")</f>
        <v xml:space="preserve"> G/TBT/N/ARE/599, G/TBT/N/BHR/685, G/TBT/N/KWT/661, G/TBT/N/OMN/513, G/TBT/N/QAT/663, G/TBT/N/SAU/1318, G/TBT/N/YEM/270</v>
      </c>
      <c r="D304" s="20" t="s">
        <v>303</v>
      </c>
      <c r="E304" s="17">
        <v>45340</v>
      </c>
      <c r="F304" s="21" t="s">
        <v>251</v>
      </c>
    </row>
    <row r="305" spans="1:6" ht="120" x14ac:dyDescent="0.2">
      <c r="A305" s="20" t="s">
        <v>256</v>
      </c>
      <c r="B305" s="17">
        <v>45280</v>
      </c>
      <c r="C305" s="21" t="str">
        <f>HYPERLINK("https://epingalert.org/en/Search?viewData= G/TBT/N/AGO/1"," G/TBT/N/AGO/1")</f>
        <v xml:space="preserve"> G/TBT/N/AGO/1</v>
      </c>
      <c r="D305" s="20" t="s">
        <v>308</v>
      </c>
      <c r="E305" s="17">
        <v>45279</v>
      </c>
      <c r="F305" s="21" t="s">
        <v>257</v>
      </c>
    </row>
    <row r="306" spans="1:6" x14ac:dyDescent="0.2">
      <c r="A306" s="20" t="s">
        <v>289</v>
      </c>
      <c r="B306" s="17">
        <v>45280</v>
      </c>
      <c r="C306" s="21" t="str">
        <f>HYPERLINK("https://epingalert.org/en/Search?viewData= G/SPS/N/SGP/84"," G/SPS/N/SGP/84")</f>
        <v xml:space="preserve"> G/SPS/N/SGP/84</v>
      </c>
      <c r="D306" s="21" t="s">
        <v>309</v>
      </c>
      <c r="E306" s="17">
        <v>45340</v>
      </c>
      <c r="F306" s="20"/>
    </row>
    <row r="307" spans="1:6" ht="105" x14ac:dyDescent="0.2">
      <c r="A307" s="20" t="s">
        <v>290</v>
      </c>
      <c r="B307" s="17">
        <v>45280</v>
      </c>
      <c r="C307" s="21" t="str">
        <f>HYPERLINK("https://epingalert.org/en/Search?viewData= G/TBT/N/ARE/599, G/TBT/N/BHR/685, G/TBT/N/KWT/661, G/TBT/N/OMN/513, G/TBT/N/QAT/663, G/TBT/N/SAU/1318, G/TBT/N/YEM/270"," G/TBT/N/ARE/599, G/TBT/N/BHR/685, G/TBT/N/KWT/661, G/TBT/N/OMN/513, G/TBT/N/QAT/663, G/TBT/N/SAU/1318, G/TBT/N/YEM/270")</f>
        <v xml:space="preserve"> G/TBT/N/ARE/599, G/TBT/N/BHR/685, G/TBT/N/KWT/661, G/TBT/N/OMN/513, G/TBT/N/QAT/663, G/TBT/N/SAU/1318, G/TBT/N/YEM/270</v>
      </c>
      <c r="D307" s="20" t="s">
        <v>303</v>
      </c>
      <c r="E307" s="17">
        <v>45340</v>
      </c>
      <c r="F307" s="21" t="s">
        <v>251</v>
      </c>
    </row>
    <row r="308" spans="1:6" ht="75" x14ac:dyDescent="0.2">
      <c r="A308" s="20" t="s">
        <v>287</v>
      </c>
      <c r="B308" s="17">
        <v>45280</v>
      </c>
      <c r="C308" s="21" t="str">
        <f>HYPERLINK("https://epingalert.org/en/Search?viewData= G/SPS/N/ALB/205"," G/SPS/N/ALB/205")</f>
        <v xml:space="preserve"> G/SPS/N/ALB/205</v>
      </c>
      <c r="D308" s="20" t="s">
        <v>307</v>
      </c>
      <c r="E308" s="17" t="s">
        <v>8</v>
      </c>
      <c r="F308" s="21" t="s">
        <v>258</v>
      </c>
    </row>
    <row r="309" spans="1:6" x14ac:dyDescent="0.2">
      <c r="A309" s="20" t="s">
        <v>26</v>
      </c>
      <c r="B309" s="17">
        <v>45280</v>
      </c>
      <c r="C309" s="21" t="str">
        <f>HYPERLINK("https://epingalert.org/en/Search?viewData= G/TBT/N/USA/2078"," G/TBT/N/USA/2078")</f>
        <v xml:space="preserve"> G/TBT/N/USA/2078</v>
      </c>
      <c r="D309" s="20" t="s">
        <v>295</v>
      </c>
      <c r="E309" s="17">
        <v>45307</v>
      </c>
      <c r="F309" s="21" t="s">
        <v>259</v>
      </c>
    </row>
    <row r="310" spans="1:6" x14ac:dyDescent="0.2">
      <c r="A310" s="20" t="s">
        <v>276</v>
      </c>
      <c r="B310" s="17">
        <v>45280</v>
      </c>
      <c r="C310" s="21" t="str">
        <f>HYPERLINK("https://epingalert.org/en/Search?viewData= G/SPS/N/CHE/99"," G/SPS/N/CHE/99")</f>
        <v xml:space="preserve"> G/SPS/N/CHE/99</v>
      </c>
      <c r="D310" s="20" t="s">
        <v>310</v>
      </c>
      <c r="E310" s="17">
        <v>45340</v>
      </c>
      <c r="F310" s="21" t="s">
        <v>260</v>
      </c>
    </row>
    <row r="311" spans="1:6" ht="105" x14ac:dyDescent="0.2">
      <c r="A311" s="20" t="s">
        <v>291</v>
      </c>
      <c r="B311" s="17">
        <v>45280</v>
      </c>
      <c r="C311" s="21" t="str">
        <f>HYPERLINK("https://epingalert.org/en/Search?viewData= G/TBT/N/ARE/599, G/TBT/N/BHR/685, G/TBT/N/KWT/661, G/TBT/N/OMN/513, G/TBT/N/QAT/663, G/TBT/N/SAU/1318, G/TBT/N/YEM/270"," G/TBT/N/ARE/599, G/TBT/N/BHR/685, G/TBT/N/KWT/661, G/TBT/N/OMN/513, G/TBT/N/QAT/663, G/TBT/N/SAU/1318, G/TBT/N/YEM/270")</f>
        <v xml:space="preserve"> G/TBT/N/ARE/599, G/TBT/N/BHR/685, G/TBT/N/KWT/661, G/TBT/N/OMN/513, G/TBT/N/QAT/663, G/TBT/N/SAU/1318, G/TBT/N/YEM/270</v>
      </c>
      <c r="D311" s="20" t="s">
        <v>303</v>
      </c>
      <c r="E311" s="17">
        <v>45340</v>
      </c>
      <c r="F311" s="21" t="s">
        <v>251</v>
      </c>
    </row>
    <row r="312" spans="1:6" ht="105" x14ac:dyDescent="0.2">
      <c r="A312" s="20" t="s">
        <v>287</v>
      </c>
      <c r="B312" s="17">
        <v>45280</v>
      </c>
      <c r="C312" s="21" t="str">
        <f>HYPERLINK("https://epingalert.org/en/Search?viewData= G/SPS/N/ALB/202"," G/SPS/N/ALB/202")</f>
        <v xml:space="preserve"> G/SPS/N/ALB/202</v>
      </c>
      <c r="D312" s="20" t="s">
        <v>307</v>
      </c>
      <c r="E312" s="17" t="s">
        <v>8</v>
      </c>
      <c r="F312" s="21" t="s">
        <v>261</v>
      </c>
    </row>
    <row r="313" spans="1:6" ht="45" x14ac:dyDescent="0.25">
      <c r="A313" s="20" t="s">
        <v>141</v>
      </c>
      <c r="B313" s="17">
        <v>45280</v>
      </c>
      <c r="C313" s="21" t="str">
        <f>HYPERLINK("https://epingalert.org/en/Search?viewData= G/TBT/N/CHL/670"," G/TBT/N/CHL/670")</f>
        <v xml:space="preserve"> G/TBT/N/CHL/670</v>
      </c>
      <c r="D313" s="22" t="s">
        <v>233</v>
      </c>
      <c r="E313" s="17">
        <v>45340</v>
      </c>
      <c r="F313" s="21" t="s">
        <v>262</v>
      </c>
    </row>
    <row r="314" spans="1:6" ht="90" x14ac:dyDescent="0.2">
      <c r="A314" s="20" t="s">
        <v>287</v>
      </c>
      <c r="B314" s="17">
        <v>45280</v>
      </c>
      <c r="C314" s="21" t="str">
        <f>HYPERLINK("https://epingalert.org/en/Search?viewData= G/SPS/N/ALB/203"," G/SPS/N/ALB/203")</f>
        <v xml:space="preserve"> G/SPS/N/ALB/203</v>
      </c>
      <c r="D314" s="20" t="s">
        <v>307</v>
      </c>
      <c r="E314" s="17" t="s">
        <v>8</v>
      </c>
      <c r="F314" s="21" t="s">
        <v>263</v>
      </c>
    </row>
    <row r="315" spans="1:6" x14ac:dyDescent="0.25">
      <c r="A315" s="22" t="s">
        <v>292</v>
      </c>
      <c r="B315" s="17">
        <v>45281</v>
      </c>
      <c r="C315" s="21" t="str">
        <f>HYPERLINK("https://epingalert.org/en/Search?viewData= G/TBT/N/SLV/229"," G/TBT/N/SLV/229")</f>
        <v xml:space="preserve"> G/TBT/N/SLV/229</v>
      </c>
      <c r="D315" s="20" t="s">
        <v>311</v>
      </c>
      <c r="E315" s="17">
        <v>45341</v>
      </c>
      <c r="F315" s="21" t="s">
        <v>264</v>
      </c>
    </row>
    <row r="316" spans="1:6" x14ac:dyDescent="0.25">
      <c r="A316" s="22" t="s">
        <v>144</v>
      </c>
      <c r="B316" s="17">
        <v>45281</v>
      </c>
      <c r="C316" s="21" t="str">
        <f>HYPERLINK("https://epingalert.org/en/Search?viewData= G/SPS/N/GBR/50"," G/SPS/N/GBR/50")</f>
        <v xml:space="preserve"> G/SPS/N/GBR/50</v>
      </c>
      <c r="D316" s="22" t="s">
        <v>313</v>
      </c>
      <c r="E316" s="17">
        <v>45341</v>
      </c>
      <c r="F316" s="21" t="s">
        <v>265</v>
      </c>
    </row>
    <row r="317" spans="1:6" x14ac:dyDescent="0.2">
      <c r="A317" s="20" t="s">
        <v>292</v>
      </c>
      <c r="B317" s="17">
        <v>45281</v>
      </c>
      <c r="C317" s="21" t="str">
        <f>HYPERLINK("https://epingalert.org/en/Search?viewData= G/SPS/N/SLV/147"," G/SPS/N/SLV/147")</f>
        <v xml:space="preserve"> G/SPS/N/SLV/147</v>
      </c>
      <c r="D317" s="20" t="s">
        <v>311</v>
      </c>
      <c r="E317" s="17">
        <v>45341</v>
      </c>
      <c r="F317" s="21" t="s">
        <v>266</v>
      </c>
    </row>
    <row r="318" spans="1:6" ht="30" x14ac:dyDescent="0.2">
      <c r="A318" s="20" t="s">
        <v>207</v>
      </c>
      <c r="B318" s="17">
        <v>45281</v>
      </c>
      <c r="C318" s="21" t="str">
        <f>HYPERLINK("https://epingalert.org/en/Search?viewData= G/TBT/N/KOR/1188"," G/TBT/N/KOR/1188")</f>
        <v xml:space="preserve"> G/TBT/N/KOR/1188</v>
      </c>
      <c r="D318" s="20" t="s">
        <v>312</v>
      </c>
      <c r="E318" s="17">
        <v>45341</v>
      </c>
      <c r="F318" s="21" t="s">
        <v>267</v>
      </c>
    </row>
    <row r="319" spans="1:6" x14ac:dyDescent="0.25">
      <c r="A319" s="20" t="s">
        <v>26</v>
      </c>
      <c r="B319" s="17">
        <v>45281</v>
      </c>
      <c r="C319" s="21" t="str">
        <f>HYPERLINK("https://epingalert.org/en/Search?viewData= G/TBT/N/USA/2079"," G/TBT/N/USA/2079")</f>
        <v xml:space="preserve"> G/TBT/N/USA/2079</v>
      </c>
      <c r="D319" s="22" t="s">
        <v>314</v>
      </c>
      <c r="E319" s="17">
        <v>45310</v>
      </c>
      <c r="F319" s="21" t="s">
        <v>268</v>
      </c>
    </row>
    <row r="320" spans="1:6" x14ac:dyDescent="0.2">
      <c r="A320" s="20" t="s">
        <v>207</v>
      </c>
      <c r="B320" s="17">
        <v>45281</v>
      </c>
      <c r="C320" s="21" t="str">
        <f>HYPERLINK("https://epingalert.org/en/Search?viewData= G/TBT/N/KOR/1187"," G/TBT/N/KOR/1187")</f>
        <v xml:space="preserve"> G/TBT/N/KOR/1187</v>
      </c>
      <c r="D320" s="20" t="s">
        <v>301</v>
      </c>
      <c r="E320" s="17">
        <v>45341</v>
      </c>
      <c r="F320" s="21" t="s">
        <v>269</v>
      </c>
    </row>
    <row r="321" spans="1:6" ht="30" x14ac:dyDescent="0.25">
      <c r="A321" s="20" t="s">
        <v>28</v>
      </c>
      <c r="B321" s="17">
        <v>45281</v>
      </c>
      <c r="C321" s="21" t="str">
        <f>HYPERLINK("https://epingalert.org/en/Search?viewData= G/TBT/N/EU/1041"," G/TBT/N/EU/1041")</f>
        <v xml:space="preserve"> G/TBT/N/EU/1041</v>
      </c>
      <c r="D321" s="22" t="s">
        <v>315</v>
      </c>
      <c r="E321" s="17">
        <v>45341</v>
      </c>
      <c r="F321" s="21" t="s">
        <v>270</v>
      </c>
    </row>
    <row r="322" spans="1:6" x14ac:dyDescent="0.2">
      <c r="A322" s="20" t="s">
        <v>27</v>
      </c>
      <c r="B322" s="17">
        <v>45281</v>
      </c>
      <c r="C322" s="21" t="str">
        <f>HYPERLINK("https://epingalert.org/en/Search?viewData= G/TBT/N/PHL/319"," G/TBT/N/PHL/319")</f>
        <v xml:space="preserve"> G/TBT/N/PHL/319</v>
      </c>
      <c r="D322" s="20" t="s">
        <v>220</v>
      </c>
      <c r="E322" s="17">
        <v>45330</v>
      </c>
      <c r="F322" s="21" t="s">
        <v>271</v>
      </c>
    </row>
    <row r="323" spans="1:6" x14ac:dyDescent="0.2">
      <c r="A323" s="20" t="s">
        <v>28</v>
      </c>
      <c r="B323" s="17">
        <v>45281</v>
      </c>
      <c r="C323" s="21" t="str">
        <f>HYPERLINK("https://epingalert.org/en/Search?viewData= G/SPS/N/EU/706"," G/SPS/N/EU/706")</f>
        <v xml:space="preserve"> G/SPS/N/EU/706</v>
      </c>
      <c r="D323" s="20" t="s">
        <v>59</v>
      </c>
      <c r="E323" s="17" t="s">
        <v>8</v>
      </c>
      <c r="F323" s="21" t="s">
        <v>272</v>
      </c>
    </row>
    <row r="324" spans="1:6" ht="45" x14ac:dyDescent="0.25">
      <c r="A324" s="20" t="s">
        <v>144</v>
      </c>
      <c r="B324" s="17">
        <v>45281</v>
      </c>
      <c r="C324" s="21" t="str">
        <f>HYPERLINK("https://epingalert.org/en/Search?viewData= G/SPS/N/GBR/49"," G/SPS/N/GBR/49")</f>
        <v xml:space="preserve"> G/SPS/N/GBR/49</v>
      </c>
      <c r="D324" s="22" t="s">
        <v>316</v>
      </c>
      <c r="E324" s="17" t="s">
        <v>8</v>
      </c>
      <c r="F324" s="21" t="s">
        <v>273</v>
      </c>
    </row>
  </sheetData>
  <mergeCells count="1">
    <mergeCell ref="A1:D1"/>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40E10-4408-49CD-952B-49E65BD06C78}">
  <dimension ref="A1:A2"/>
  <sheetViews>
    <sheetView workbookViewId="0">
      <selection sqref="A1:A2"/>
    </sheetView>
  </sheetViews>
  <sheetFormatPr defaultRowHeight="15" x14ac:dyDescent="0.25"/>
  <cols>
    <col min="1" max="1" width="29.85546875" customWidth="1"/>
  </cols>
  <sheetData>
    <row r="1" spans="1:1" ht="30" x14ac:dyDescent="0.25">
      <c r="A1" s="2" t="s">
        <v>2</v>
      </c>
    </row>
    <row r="2" spans="1:1" x14ac:dyDescent="0.25">
      <c r="A2" s="2"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Sheet1</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Jožica Škof Nikolič</cp:lastModifiedBy>
  <cp:lastPrinted>2024-01-05T13:55:41Z</cp:lastPrinted>
  <dcterms:created xsi:type="dcterms:W3CDTF">2016-03-18T05:09:52Z</dcterms:created>
  <dcterms:modified xsi:type="dcterms:W3CDTF">2024-01-05T14:01:12Z</dcterms:modified>
</cp:coreProperties>
</file>